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Shared Drive/Publications/Salary Survey/2022 Salary Survey/"/>
    </mc:Choice>
  </mc:AlternateContent>
  <xr:revisionPtr revIDLastSave="0" documentId="13_ncr:1_{F1637EA2-EB50-E746-B6BE-CCBB49DA53C1}" xr6:coauthVersionLast="47" xr6:coauthVersionMax="47" xr10:uidLastSave="{00000000-0000-0000-0000-000000000000}"/>
  <bookViews>
    <workbookView xWindow="0" yWindow="500" windowWidth="35840" windowHeight="20120" tabRatio="733" activeTab="2" xr2:uid="{00000000-000D-0000-FFFF-FFFF00000000}"/>
  </bookViews>
  <sheets>
    <sheet name="County Info" sheetId="2" r:id="rId1"/>
    <sheet name="CEOs" sheetId="11" r:id="rId2"/>
    <sheet name="Benefits" sheetId="10" r:id="rId3"/>
    <sheet name="Assessor" sheetId="1" r:id="rId4"/>
    <sheet name="Clerk" sheetId="3" r:id="rId5"/>
    <sheet name="Commissioner" sheetId="4" r:id="rId6"/>
    <sheet name="Coroner" sheetId="6" r:id="rId7"/>
    <sheet name="Pros Atty" sheetId="7" r:id="rId8"/>
    <sheet name="Sheriff" sheetId="8" r:id="rId9"/>
    <sheet name="Treasurer" sheetId="9" r:id="rId10"/>
    <sheet name="Dept Heads" sheetId="5" r:id="rId11"/>
  </sheets>
  <definedNames>
    <definedName name="_xlnm.Print_Titles" localSheetId="2">Benefits!$A:$A,Benefits!$1:$1</definedName>
    <definedName name="_xlnm.Print_Titles" localSheetId="1">CEOs!$A:$A,CEOs!$1:$1</definedName>
    <definedName name="_xlnm.Print_Titles" localSheetId="0">'County Info'!$A:$A,'County Info'!$1:$1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5" i="5" l="1"/>
  <c r="H3" i="5" l="1"/>
  <c r="N28" i="5"/>
  <c r="B28" i="5"/>
  <c r="J28" i="8"/>
  <c r="G28" i="8"/>
  <c r="D28" i="8"/>
  <c r="F28" i="7"/>
  <c r="D28" i="7"/>
  <c r="M28" i="3"/>
  <c r="J28" i="3"/>
  <c r="I7" i="8"/>
  <c r="D7" i="8"/>
  <c r="F7" i="7"/>
  <c r="D7" i="7"/>
  <c r="B27" i="5"/>
  <c r="D37" i="9"/>
  <c r="D27" i="1"/>
  <c r="G41" i="8"/>
  <c r="D41" i="8"/>
  <c r="D41" i="7"/>
  <c r="AF22" i="5"/>
  <c r="T22" i="5"/>
  <c r="D12" i="8"/>
  <c r="D11" i="7"/>
  <c r="J37" i="8"/>
  <c r="D37" i="8"/>
  <c r="L18" i="10"/>
  <c r="K18" i="10"/>
  <c r="E18" i="10"/>
  <c r="D18" i="10"/>
  <c r="E10" i="10"/>
  <c r="D10" i="10"/>
  <c r="C10" i="10"/>
  <c r="V33" i="10" l="1"/>
  <c r="K19" i="10" l="1"/>
  <c r="E19" i="10"/>
  <c r="D19" i="10"/>
  <c r="P24" i="10" l="1"/>
  <c r="O24" i="10"/>
  <c r="L24" i="10"/>
  <c r="D24" i="10"/>
  <c r="U23" i="10"/>
  <c r="L14" i="10" l="1"/>
  <c r="K14" i="10"/>
  <c r="F14" i="10"/>
  <c r="C14" i="10"/>
  <c r="D14" i="10"/>
  <c r="E34" i="10" l="1"/>
  <c r="D34" i="10"/>
  <c r="C34" i="10"/>
  <c r="O34" i="10"/>
  <c r="K34" i="10"/>
  <c r="E29" i="10"/>
  <c r="D29" i="10"/>
  <c r="C29" i="10"/>
  <c r="O27" i="10" l="1"/>
  <c r="E11" i="10"/>
  <c r="D11" i="10"/>
  <c r="K27" i="10"/>
  <c r="V40" i="10"/>
  <c r="S40" i="10"/>
  <c r="L40" i="10"/>
  <c r="K40" i="10"/>
  <c r="E40" i="10"/>
  <c r="C40" i="10"/>
  <c r="S45" i="10"/>
  <c r="L45" i="10"/>
  <c r="D38" i="10"/>
  <c r="O36" i="10"/>
  <c r="K36" i="10"/>
  <c r="E36" i="10"/>
  <c r="D36" i="10"/>
  <c r="C31" i="10"/>
  <c r="K23" i="10"/>
  <c r="L22" i="10"/>
  <c r="L4" i="10"/>
  <c r="K4" i="10"/>
  <c r="B4" i="10"/>
</calcChain>
</file>

<file path=xl/sharedStrings.xml><?xml version="1.0" encoding="utf-8"?>
<sst xmlns="http://schemas.openxmlformats.org/spreadsheetml/2006/main" count="1366" uniqueCount="239">
  <si>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</si>
  <si>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</si>
  <si>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</si>
  <si>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</si>
  <si>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</si>
  <si>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</si>
  <si>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</si>
  <si>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</si>
  <si>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</si>
  <si>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</si>
  <si>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</si>
  <si>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</si>
  <si>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</si>
  <si>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</si>
  <si>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</si>
  <si>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</si>
  <si>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</si>
  <si>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</si>
  <si>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</si>
  <si>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</si>
  <si>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</si>
  <si>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</si>
  <si>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</si>
  <si>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</si>
  <si>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</si>
  <si>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</si>
  <si>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</si>
  <si>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</si>
  <si>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</si>
  <si>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</si>
  <si>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</si>
  <si>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</si>
  <si>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</si>
  <si>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</si>
  <si>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</si>
  <si>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</si>
  <si>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</si>
  <si>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</si>
  <si>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</si>
  <si>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</si>
  <si>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</si>
  <si>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</si>
  <si>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</si>
  <si>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 xml:space="preserve">Valley </t>
  </si>
  <si>
    <t>Washington</t>
  </si>
  <si>
    <t># Supervised</t>
  </si>
  <si>
    <t>Assessor</t>
  </si>
  <si>
    <t># Employees</t>
  </si>
  <si>
    <t># Full Time</t>
  </si>
  <si>
    <t># Part Time</t>
  </si>
  <si>
    <t># Seasonal</t>
  </si>
  <si>
    <t>Vacation Days - New</t>
  </si>
  <si>
    <t>Vacation Days - 6th Year</t>
  </si>
  <si>
    <t>Vacation Days - 11th Year</t>
  </si>
  <si>
    <t>Sick Days - New</t>
  </si>
  <si>
    <t>Sick Days - 6th Year</t>
  </si>
  <si>
    <t>Sick Days - 11th Year</t>
  </si>
  <si>
    <t>Additional Holidays</t>
  </si>
  <si>
    <t>Carryover of Vacation/Sick Leave?</t>
  </si>
  <si>
    <t>Max Sick Leave</t>
  </si>
  <si>
    <t>Compensate for Unused?</t>
  </si>
  <si>
    <t>Upon Termination Only?</t>
  </si>
  <si>
    <t>Max Vacation Days</t>
  </si>
  <si>
    <t>Max Sick Leave Days</t>
  </si>
  <si>
    <t>Time Off without pay?</t>
  </si>
  <si>
    <t>Health Insurance Provider</t>
  </si>
  <si>
    <t>Monthly Cost - Employee, no dependents</t>
  </si>
  <si>
    <t>Monthly Cost Paid by County</t>
  </si>
  <si>
    <t>Monthly Cost Paid by Employee</t>
  </si>
  <si>
    <t>Montly Cost - Employee, Spouse, 2 Children</t>
  </si>
  <si>
    <t>Family Cost Paid by County</t>
  </si>
  <si>
    <t>Family Cost Paid by Employee</t>
  </si>
  <si>
    <t>Yes</t>
  </si>
  <si>
    <t>Clerk</t>
  </si>
  <si>
    <t>Court Supervisor</t>
  </si>
  <si>
    <t>Indigent Director</t>
  </si>
  <si>
    <t>N/A</t>
  </si>
  <si>
    <t>Elections Supervisor</t>
  </si>
  <si>
    <t>Commission Chair</t>
  </si>
  <si>
    <t>Commissioner</t>
  </si>
  <si>
    <t>Coroner</t>
  </si>
  <si>
    <t>Prosecuting Attorney</t>
  </si>
  <si>
    <t>Sheriff</t>
  </si>
  <si>
    <t>Treasurer</t>
  </si>
  <si>
    <t>Dental Insurance?</t>
  </si>
  <si>
    <t>Vision Insurance?</t>
  </si>
  <si>
    <t>Long Term Disability?</t>
  </si>
  <si>
    <t>Short Term Disability?</t>
  </si>
  <si>
    <t>Chief Juvenile Probation Officer</t>
  </si>
  <si>
    <t>Comm Chair</t>
  </si>
  <si>
    <t>Total Employees</t>
  </si>
  <si>
    <t>-</t>
  </si>
  <si>
    <t>Hours Required 
for Benefits</t>
  </si>
  <si>
    <t>Max Vacation
Days</t>
  </si>
  <si>
    <t>Regence Blue Shield</t>
  </si>
  <si>
    <t>Years of Experience</t>
  </si>
  <si>
    <t>Starting Rate</t>
  </si>
  <si>
    <t>CD Years of Experience</t>
  </si>
  <si>
    <t>CD Starting Rate</t>
  </si>
  <si>
    <t>Court Sup Years of Experience</t>
  </si>
  <si>
    <t>Court Sup Starting Rate</t>
  </si>
  <si>
    <t>Indigent Years of Experience</t>
  </si>
  <si>
    <t>Elections Years of Experience</t>
  </si>
  <si>
    <t>Elections Starting Rate</t>
  </si>
  <si>
    <t>Indigent Starting Rate</t>
  </si>
  <si>
    <t>Friday after Thanksgiving</t>
  </si>
  <si>
    <t>Unlimited</t>
  </si>
  <si>
    <t>Full Payout</t>
  </si>
  <si>
    <t>No Payout</t>
  </si>
  <si>
    <t>Dispatcher Max</t>
  </si>
  <si>
    <t>Detective/Investigator Max2</t>
  </si>
  <si>
    <t>Detective/Investigator Min</t>
  </si>
  <si>
    <t>Dispatcher Min</t>
  </si>
  <si>
    <t>Patrol Deputy Max2</t>
  </si>
  <si>
    <t>Patrol Deputy Min</t>
  </si>
  <si>
    <t>CD Year of Experience</t>
  </si>
  <si>
    <t>Chief Deputy Current Rate</t>
  </si>
  <si>
    <t>Chief Deputy Starting Rate</t>
  </si>
  <si>
    <t>Jail Administrator Current Rate</t>
  </si>
  <si>
    <t>JA Years of Experience</t>
  </si>
  <si>
    <t>JA Starting Rate</t>
  </si>
  <si>
    <t>P&amp;Z Director Current Rate</t>
  </si>
  <si>
    <t>P&amp;Z Years of Experience</t>
  </si>
  <si>
    <t>P&amp;Z Starting Rate</t>
  </si>
  <si>
    <t>Public Works Director Current Rate</t>
  </si>
  <si>
    <t>PW Years of Experience</t>
  </si>
  <si>
    <t>PW Starting Rate</t>
  </si>
  <si>
    <t>R&amp;B Years of Experience</t>
  </si>
  <si>
    <t>Road &amp; Bridge Supervisor Current Rate</t>
  </si>
  <si>
    <t>R&amp;B Starting Rate</t>
  </si>
  <si>
    <t>Solid Waste Supervisor Current Rate</t>
  </si>
  <si>
    <t>SW Years of Experience</t>
  </si>
  <si>
    <t>SW Starting Rate</t>
  </si>
  <si>
    <t>CJP Years of Experience</t>
  </si>
  <si>
    <t>CJP Starting Rate</t>
  </si>
  <si>
    <t>MP Years of Experience</t>
  </si>
  <si>
    <t>MP Starting Rate</t>
  </si>
  <si>
    <t>Misdemeanor Probation Supervisor Current Rate</t>
  </si>
  <si>
    <t>WS Years of Experience</t>
  </si>
  <si>
    <t>WS Starting Rate</t>
  </si>
  <si>
    <t>Weed Supervisor Current Rate</t>
  </si>
  <si>
    <t>Emergency Mgr Current Rate</t>
  </si>
  <si>
    <t>EM Years of Experience</t>
  </si>
  <si>
    <t>EM Starting Rate</t>
  </si>
  <si>
    <t>IT Director Current Rate</t>
  </si>
  <si>
    <t>IT Years of Experience</t>
  </si>
  <si>
    <t>IT Starting Rate</t>
  </si>
  <si>
    <t>Blue Cross of Idaho</t>
  </si>
  <si>
    <t>Not Offered</t>
  </si>
  <si>
    <t>3 days bereavement</t>
  </si>
  <si>
    <t>No</t>
  </si>
  <si>
    <t>Remaining Balance</t>
  </si>
  <si>
    <t>GemPlan</t>
  </si>
  <si>
    <t>Depending on yrs/service</t>
  </si>
  <si>
    <t>?</t>
  </si>
  <si>
    <t>11-12</t>
  </si>
  <si>
    <t>Friday after Thanksgiving; 3 Bereavement Days</t>
  </si>
  <si>
    <t>Up to 30 days depending on yrs/worked</t>
  </si>
  <si>
    <t>Friday after Thanksgiving; Day after Christmas</t>
  </si>
  <si>
    <t>Friday after Thanksgiving; Christmas Eve</t>
  </si>
  <si>
    <t>1 floating holiday</t>
  </si>
  <si>
    <t>No Max</t>
  </si>
  <si>
    <t>PacificSource</t>
  </si>
  <si>
    <t>25% of balance</t>
  </si>
  <si>
    <t>Current + 5</t>
  </si>
  <si>
    <t>Floating Holiday</t>
  </si>
  <si>
    <t>Friday after Thanksgiving; One Floating Holiday</t>
  </si>
  <si>
    <t>1/2 day before Thanksgiving and Christmas</t>
  </si>
  <si>
    <t>Varies</t>
  </si>
  <si>
    <t>Current Building Inspector</t>
  </si>
  <si>
    <t>Building Inspector Years of Experience</t>
  </si>
  <si>
    <t>Building Inspector Starting Rate</t>
  </si>
  <si>
    <t>Self Funded</t>
  </si>
  <si>
    <t>TPA is Regence</t>
  </si>
  <si>
    <t>20% accrued at retirement</t>
  </si>
  <si>
    <t>Current Public Defender</t>
  </si>
  <si>
    <t>PD Years of Experience</t>
  </si>
  <si>
    <t>PD Starting Rate</t>
  </si>
  <si>
    <t>HR Director Starting Rate</t>
  </si>
  <si>
    <t>HR Director Years of Experience</t>
  </si>
  <si>
    <t>Current HR Director</t>
  </si>
  <si>
    <t>Up to 36.25 days depending on yrs/worked</t>
  </si>
  <si>
    <t>Self-Funded</t>
  </si>
  <si>
    <t>120 hrs</t>
  </si>
  <si>
    <t>192 hrs</t>
  </si>
  <si>
    <t>After 480 hours, balance is paid at 25%</t>
  </si>
  <si>
    <t>Friday after Thanksgiving; Christmas Eve if not on weekend</t>
  </si>
  <si>
    <t>Select Health</t>
  </si>
  <si>
    <t>% based on seniority</t>
  </si>
  <si>
    <t>$520.28/$470.28</t>
  </si>
  <si>
    <t>$45.00/$95.00</t>
  </si>
  <si>
    <t>$1631.96/$1531.96</t>
  </si>
  <si>
    <t>$290/$390</t>
  </si>
  <si>
    <t>Friday after Thanksgiving; 3 hours on Christmas Eve; 1 hour on NYE</t>
  </si>
  <si>
    <t>30-50% depending on yrs served</t>
  </si>
  <si>
    <t>up to 48 days depending on yrs worked</t>
  </si>
  <si>
    <t>Notes</t>
  </si>
  <si>
    <t>None</t>
  </si>
  <si>
    <t xml:space="preserve">Our coverage does not allow for spouses on the insurance. </t>
  </si>
  <si>
    <t>Vision included with medical</t>
  </si>
  <si>
    <t>Self Funded; Blue Cross</t>
  </si>
  <si>
    <t>Commissioners might approve a floating holiday</t>
  </si>
  <si>
    <t>Half their accrual</t>
  </si>
  <si>
    <t>50% of balance after 3 years service</t>
  </si>
  <si>
    <t>Total 2021 Wages</t>
  </si>
  <si>
    <t>FY21 GF Expenses</t>
  </si>
  <si>
    <t>FY21 Justice Expenses</t>
  </si>
  <si>
    <t>FY21 District Court Expenses</t>
  </si>
  <si>
    <t>FY21 Indigent Fund Expenses</t>
  </si>
  <si>
    <t>FY21 Revaluation Expenses</t>
  </si>
  <si>
    <t>FY21 Junior College Tuition Expenses</t>
  </si>
  <si>
    <t>2020 Population</t>
  </si>
  <si>
    <t>Juneteenth and Christmas Eve</t>
  </si>
  <si>
    <t>See Notes</t>
  </si>
  <si>
    <t>We have a catastrophic leave account, if PTO is maxed out the employee's carryover can go into this. The maximum allowed in the account is 480 hours but only used for catastrophic events.</t>
  </si>
  <si>
    <t>$2811/yr</t>
  </si>
  <si>
    <t>$40/calll</t>
  </si>
  <si>
    <t>$14,450/yr</t>
  </si>
  <si>
    <t>$12.67/hr+100 per pay period</t>
  </si>
  <si>
    <t>Juneteeth</t>
  </si>
  <si>
    <t>No sick time paid at termination</t>
  </si>
  <si>
    <t>(Chief Deputy)</t>
  </si>
  <si>
    <t>Juneteenth; Board Approved Floating Holiday</t>
  </si>
  <si>
    <t>Plan with lowest deductible used for this survey</t>
  </si>
  <si>
    <t>240 hrs</t>
  </si>
  <si>
    <t>700 hrs</t>
  </si>
  <si>
    <t>$4828/yr</t>
  </si>
  <si>
    <t>$4069/yr</t>
  </si>
  <si>
    <t>Sheriff/Undersheriff</t>
  </si>
  <si>
    <t>$5,500/mo</t>
  </si>
  <si>
    <t>$20/call</t>
  </si>
  <si>
    <t>$50,000/yr</t>
  </si>
  <si>
    <t>current wage + $244/month or 4% of elected officials salary</t>
  </si>
  <si>
    <t>4% of elected official salary</t>
  </si>
  <si>
    <t xml:space="preserve"> current wage + $244/month or 4% of elected officials salary </t>
  </si>
  <si>
    <t>$12,000/yr PT</t>
  </si>
  <si>
    <t>$1200/yr</t>
  </si>
  <si>
    <t>Up to 20 days</t>
  </si>
  <si>
    <t>Mayo Clinic Health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</si>
</sst>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_-&quot;$&quot;* #,##0_-;\-&quot;$&quot;* #,##0_-;_-&quot;$&quot;* &quot;-&quot;??_-;_-@_-"/>
    <numFmt numFmtId="168" formatCode="_-* #,##0_-;\-* #,##0_-;_-* &quot;-&quot;??_-;_-@_-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2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rgb="FFFF0000"/>
      <name val="Helvetica Neue"/>
      <family val="2"/>
    </font>
    <font>
      <sz val="10"/>
      <color rgb="FF333D47"/>
      <name val="Helvetica Neue"/>
      <family val="2"/>
    </font>
    <font>
      <sz val="12"/>
      <color rgb="FFFF0000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rgb="FFDCE6F1"/>
      </patternFill>
    </fill>
  </fills>
  <borders count="2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8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right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44" fontId="8" fillId="0" borderId="0" xfId="0" applyNumberFormat="1" applyFont="1" applyBorder="1" applyAlignment="1">
      <alignment horizontal="right"/>
    </xf>
    <xf numFmtId="44" fontId="8" fillId="0" borderId="0" xfId="75" applyFont="1" applyBorder="1" applyAlignment="1">
      <alignment horizontal="right"/>
    </xf>
    <xf numFmtId="44" fontId="8" fillId="0" borderId="0" xfId="75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8" fontId="8" fillId="0" borderId="0" xfId="51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51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wrapText="1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9" fontId="8" fillId="0" borderId="0" xfId="72" applyFont="1" applyAlignment="1">
      <alignment horizontal="right"/>
    </xf>
    <xf numFmtId="9" fontId="8" fillId="0" borderId="0" xfId="72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1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left"/>
    </xf>
    <xf numFmtId="169" fontId="8" fillId="0" borderId="0" xfId="75" applyNumberFormat="1" applyFont="1" applyAlignment="1">
      <alignment horizontal="right"/>
    </xf>
    <xf numFmtId="1" fontId="8" fillId="0" borderId="0" xfId="75" applyNumberFormat="1" applyFont="1" applyBorder="1" applyAlignment="1">
      <alignment horizontal="right"/>
    </xf>
    <xf numFmtId="170" fontId="8" fillId="0" borderId="0" xfId="75" applyNumberFormat="1" applyFont="1" applyAlignment="1">
      <alignment horizontal="right"/>
    </xf>
    <xf numFmtId="0" fontId="8" fillId="0" borderId="0" xfId="72" applyNumberFormat="1" applyFont="1" applyAlignment="1">
      <alignment horizontal="right"/>
    </xf>
    <xf numFmtId="1" fontId="8" fillId="0" borderId="0" xfId="72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8" fontId="8" fillId="0" borderId="0" xfId="72" applyNumberFormat="1" applyFont="1" applyBorder="1" applyAlignment="1">
      <alignment horizontal="right"/>
    </xf>
    <xf numFmtId="164" fontId="8" fillId="0" borderId="0" xfId="0" applyNumberFormat="1" applyFont="1" applyAlignment="1"/>
    <xf numFmtId="0" fontId="10" fillId="3" borderId="1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1" fontId="11" fillId="0" borderId="0" xfId="0" applyNumberFormat="1" applyFont="1" applyAlignment="1">
      <alignment horizontal="right"/>
    </xf>
    <xf numFmtId="1" fontId="11" fillId="0" borderId="0" xfId="75" applyNumberFormat="1" applyFont="1" applyAlignment="1">
      <alignment horizontal="right"/>
    </xf>
    <xf numFmtId="44" fontId="11" fillId="0" borderId="0" xfId="75" applyFont="1" applyAlignment="1">
      <alignment horizontal="right"/>
    </xf>
    <xf numFmtId="44" fontId="0" fillId="0" borderId="0" xfId="75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44" fontId="11" fillId="0" borderId="0" xfId="75" applyFont="1" applyAlignment="1">
      <alignment horizontal="left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44" fontId="11" fillId="0" borderId="0" xfId="75" applyFont="1" applyBorder="1" applyAlignment="1">
      <alignment horizontal="right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164" fontId="8" fillId="0" borderId="0" xfId="75" applyNumberFormat="1" applyFont="1" applyAlignment="1">
      <alignment horizontal="right"/>
    </xf>
    <xf numFmtId="44" fontId="13" fillId="0" borderId="0" xfId="75" applyNumberFormat="1" applyFont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44" fontId="13" fillId="0" borderId="0" xfId="75" applyFont="1" applyAlignment="1">
      <alignment horizontal="right"/>
    </xf>
    <xf numFmtId="44" fontId="13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/>
    </xf>
    <xf numFmtId="44" fontId="14" fillId="3" borderId="1" xfId="0" applyNumberFormat="1" applyFont="1" applyFill="1" applyBorder="1" applyAlignment="1">
      <alignment horizontal="right"/>
    </xf>
    <xf numFmtId="1" fontId="13" fillId="0" borderId="0" xfId="75" applyNumberFormat="1" applyFont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right" wrapText="1"/>
    </xf>
    <xf numFmtId="44" fontId="10" fillId="4" borderId="1" xfId="0" applyNumberFormat="1" applyFont="1" applyFill="1" applyBorder="1" applyAlignment="1">
      <alignment horizontal="right"/>
    </xf>
    <xf numFmtId="169" fontId="8" fillId="0" borderId="0" xfId="0" applyNumberFormat="1" applyFont="1" applyAlignment="1">
      <alignment horizontal="right"/>
    </xf>
    <xf numFmtId="44" fontId="15" fillId="0" borderId="0" xfId="0" applyNumberFormat="1" applyFont="1" applyAlignment="1">
      <alignment horizontal="right"/>
    </xf>
    <xf numFmtId="0" fontId="16" fillId="0" borderId="0" xfId="0" applyFont="1"/>
    <xf numFmtId="3" fontId="8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9" fontId="8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7" fillId="0" borderId="0" xfId="0" applyFont="1"/>
    <xf numFmtId="164" fontId="10" fillId="3" borderId="1" xfId="0" applyNumberFormat="1" applyFont="1" applyFill="1" applyBorder="1" applyAlignment="1">
      <alignment horizontal="right"/>
    </xf>
  </cellXfs>
  <cellStyles count="82">
    <cellStyle name="Comma" xfId="51" builtinId="3"/>
    <cellStyle name="Currency" xfId="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72" builtinId="5"/>
  </cellStyles>
  <dxfs count="169"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6" displayName="Table36" ref="A1:L45" totalsRowShown="0" headerRowDxfId="168" dataDxfId="167">
  <autoFilter ref="A1:L45" xr:uid="{00000000-0009-0000-0100-000005000000}"/>
  <tableColumns count="12">
    <tableColumn id="1" xr3:uid="{00000000-0010-0000-0000-000001000000}" name="County" dataDxfId="166"/>
    <tableColumn id="2" xr3:uid="{00000000-0010-0000-0000-000002000000}" name="# Employees" dataDxfId="165"/>
    <tableColumn id="3" xr3:uid="{00000000-0010-0000-0000-000003000000}" name="# Full Time" dataDxfId="164"/>
    <tableColumn id="9" xr3:uid="{00000000-0010-0000-0000-000009000000}" name="# Part Time" dataDxfId="163"/>
    <tableColumn id="13" xr3:uid="{00000000-0010-0000-0000-00000D000000}" name="# Seasonal" dataDxfId="162"/>
    <tableColumn id="12" xr3:uid="{00000000-0010-0000-0000-00000C000000}" name="Total 2021 Wages" dataDxfId="161"/>
    <tableColumn id="11" xr3:uid="{00000000-0010-0000-0000-00000B000000}" name="FY21 GF Expenses" dataDxfId="160" dataCellStyle="Currency"/>
    <tableColumn id="10" xr3:uid="{00000000-0010-0000-0000-00000A000000}" name="FY21 Justice Expenses" dataDxfId="159" dataCellStyle="Currency"/>
    <tableColumn id="5" xr3:uid="{00000000-0010-0000-0000-000005000000}" name="FY21 District Court Expenses" dataDxfId="158" dataCellStyle="Currency"/>
    <tableColumn id="7" xr3:uid="{00000000-0010-0000-0000-000007000000}" name="FY21 Indigent Fund Expenses" dataDxfId="157" dataCellStyle="Currency"/>
    <tableColumn id="6" xr3:uid="{00000000-0010-0000-0000-000006000000}" name="FY21 Revaluation Expenses" dataDxfId="156" dataCellStyle="Currency"/>
    <tableColumn id="4" xr3:uid="{00000000-0010-0000-0000-000004000000}" name="FY21 Junior College Tuition Expenses" dataDxfId="155" dataCellStyle="Currency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378910111213" displayName="Table378910111213" ref="A1:F45" totalsRowShown="0" headerRowDxfId="46" dataDxfId="45">
  <autoFilter ref="A1:F45" xr:uid="{00000000-0009-0000-0100-00000C000000}"/>
  <tableColumns count="6">
    <tableColumn id="1" xr3:uid="{00000000-0010-0000-0900-000001000000}" name="County" dataDxfId="44"/>
    <tableColumn id="2" xr3:uid="{00000000-0010-0000-0900-000002000000}" name="# Supervised" dataDxfId="43"/>
    <tableColumn id="3" xr3:uid="{00000000-0010-0000-0900-000003000000}" name="Treasurer" dataDxfId="42"/>
    <tableColumn id="6" xr3:uid="{00000000-0010-0000-0900-000006000000}" name="Chief Deputy Current Rate" dataDxfId="41" dataCellStyle="Currency"/>
    <tableColumn id="5" xr3:uid="{00000000-0010-0000-0900-000005000000}" name="CD Years of Experience" dataDxfId="40"/>
    <tableColumn id="4" xr3:uid="{00000000-0010-0000-0900-000004000000}" name="CD Starting Rate" dataDxfId="39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3789" displayName="Table3789" ref="A1:AK45" totalsRowShown="0" headerRowDxfId="38" dataDxfId="37">
  <autoFilter ref="A1:AK45" xr:uid="{00000000-0009-0000-0100-000008000000}"/>
  <tableColumns count="37">
    <tableColumn id="1" xr3:uid="{00000000-0010-0000-0A00-000001000000}" name="County" dataDxfId="36"/>
    <tableColumn id="2" xr3:uid="{00000000-0010-0000-0A00-000002000000}" name="P&amp;Z Director Current Rate" dataDxfId="35"/>
    <tableColumn id="6" xr3:uid="{00000000-0010-0000-0A00-000006000000}" name="P&amp;Z Years of Experience" dataDxfId="34"/>
    <tableColumn id="5" xr3:uid="{00000000-0010-0000-0A00-000005000000}" name="P&amp;Z Starting Rate" dataDxfId="33"/>
    <tableColumn id="3" xr3:uid="{00000000-0010-0000-0A00-000003000000}" name="Public Works Director Current Rate" dataDxfId="32"/>
    <tableColumn id="8" xr3:uid="{00000000-0010-0000-0A00-000008000000}" name="PW Years of Experience" dataDxfId="31"/>
    <tableColumn id="7" xr3:uid="{00000000-0010-0000-0A00-000007000000}" name="PW Starting Rate" dataDxfId="30"/>
    <tableColumn id="9" xr3:uid="{00000000-0010-0000-0A00-000009000000}" name="Road &amp; Bridge Supervisor Current Rate" dataDxfId="29"/>
    <tableColumn id="16" xr3:uid="{00000000-0010-0000-0A00-000010000000}" name="R&amp;B Years of Experience" dataDxfId="28"/>
    <tableColumn id="15" xr3:uid="{00000000-0010-0000-0A00-00000F000000}" name="R&amp;B Starting Rate" dataDxfId="27"/>
    <tableColumn id="11" xr3:uid="{00000000-0010-0000-0A00-00000B000000}" name="Solid Waste Supervisor Current Rate" dataDxfId="26"/>
    <tableColumn id="18" xr3:uid="{00000000-0010-0000-0A00-000012000000}" name="SW Years of Experience" dataDxfId="25"/>
    <tableColumn id="17" xr3:uid="{00000000-0010-0000-0A00-000011000000}" name="SW Starting Rate" dataDxfId="24"/>
    <tableColumn id="10" xr3:uid="{00000000-0010-0000-0A00-00000A000000}" name="Chief Juvenile Probation Officer" dataDxfId="23"/>
    <tableColumn id="20" xr3:uid="{00000000-0010-0000-0A00-000014000000}" name="CJP Years of Experience" dataDxfId="22"/>
    <tableColumn id="19" xr3:uid="{00000000-0010-0000-0A00-000013000000}" name="CJP Starting Rate" dataDxfId="21"/>
    <tableColumn id="14" xr3:uid="{00000000-0010-0000-0A00-00000E000000}" name="Misdemeanor Probation Supervisor Current Rate" dataDxfId="20"/>
    <tableColumn id="22" xr3:uid="{00000000-0010-0000-0A00-000016000000}" name="MP Years of Experience" dataDxfId="19"/>
    <tableColumn id="21" xr3:uid="{00000000-0010-0000-0A00-000015000000}" name="MP Starting Rate" dataDxfId="18"/>
    <tableColumn id="13" xr3:uid="{00000000-0010-0000-0A00-00000D000000}" name="Weed Supervisor Current Rate" dataDxfId="17"/>
    <tableColumn id="24" xr3:uid="{00000000-0010-0000-0A00-000018000000}" name="WS Years of Experience" dataDxfId="16"/>
    <tableColumn id="23" xr3:uid="{00000000-0010-0000-0A00-000017000000}" name="WS Starting Rate" dataDxfId="15"/>
    <tableColumn id="12" xr3:uid="{00000000-0010-0000-0A00-00000C000000}" name="Emergency Mgr Current Rate" dataDxfId="14"/>
    <tableColumn id="28" xr3:uid="{00000000-0010-0000-0A00-00001C000000}" name="EM Years of Experience" dataDxfId="13" dataCellStyle="Currency"/>
    <tableColumn id="27" xr3:uid="{00000000-0010-0000-0A00-00001B000000}" name="EM Starting Rate" dataDxfId="12" dataCellStyle="Currency"/>
    <tableColumn id="26" xr3:uid="{00000000-0010-0000-0A00-00001A000000}" name="IT Director Current Rate" dataDxfId="11" dataCellStyle="Currency"/>
    <tableColumn id="25" xr3:uid="{00000000-0010-0000-0A00-000019000000}" name="IT Years of Experience" dataDxfId="10" dataCellStyle="Currency"/>
    <tableColumn id="31" xr3:uid="{00000000-0010-0000-0A00-00001F000000}" name="IT Starting Rate" dataDxfId="9" dataCellStyle="Currency"/>
    <tableColumn id="29" xr3:uid="{00000000-0010-0000-0A00-00001D000000}" name="Current Building Inspector" dataDxfId="8" dataCellStyle="Currency"/>
    <tableColumn id="30" xr3:uid="{00000000-0010-0000-0A00-00001E000000}" name="Building Inspector Years of Experience" dataDxfId="7" dataCellStyle="Currency"/>
    <tableColumn id="37" xr3:uid="{41143CF4-7F1F-6849-8045-EA9259937D48}" name="Building Inspector Starting Rate" dataDxfId="6" dataCellStyle="Currency"/>
    <tableColumn id="36" xr3:uid="{495E3318-AA0C-1449-8E72-0E0D77FCB6F6}" name="Current Public Defender" dataDxfId="5" dataCellStyle="Currency"/>
    <tableColumn id="35" xr3:uid="{EB154BFB-57C9-A440-BD5D-35E6E2F14387}" name="PD Years of Experience" dataDxfId="4" dataCellStyle="Currency"/>
    <tableColumn id="34" xr3:uid="{D0684687-AB5A-0044-9CBF-B9743B4BF614}" name="PD Starting Rate" dataDxfId="3" dataCellStyle="Currency"/>
    <tableColumn id="33" xr3:uid="{92F25AEB-59D1-754A-B4C1-F77AE5213623}" name="Current HR Director" dataDxfId="2" dataCellStyle="Currency"/>
    <tableColumn id="32" xr3:uid="{F589B820-BC37-4C43-BD7D-303446050C42}" name="HR Director Years of Experience" dataDxfId="1" dataCellStyle="Currency"/>
    <tableColumn id="4" xr3:uid="{00000000-0010-0000-0A00-000004000000}" name="HR Director Starting Rate" dataDxfId="0" dataCellStyle="Currency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62" displayName="Table362" ref="A1:K45" totalsRowShown="0" headerRowDxfId="154" dataDxfId="153">
  <autoFilter ref="A1:K45" xr:uid="{00000000-0009-0000-0100-000001000000}"/>
  <tableColumns count="11">
    <tableColumn id="1" xr3:uid="{00000000-0010-0000-0100-000001000000}" name="County" dataDxfId="152"/>
    <tableColumn id="2" xr3:uid="{00000000-0010-0000-0100-000002000000}" name="2020 Population" dataDxfId="151"/>
    <tableColumn id="8" xr3:uid="{00000000-0010-0000-0100-000008000000}" name="Total Employees" dataDxfId="150"/>
    <tableColumn id="3" xr3:uid="{00000000-0010-0000-0100-000003000000}" name="Assessor" dataDxfId="149"/>
    <tableColumn id="9" xr3:uid="{00000000-0010-0000-0100-000009000000}" name="Clerk" dataDxfId="148"/>
    <tableColumn id="13" xr3:uid="{00000000-0010-0000-0100-00000D000000}" name="Comm Chair" dataDxfId="147"/>
    <tableColumn id="12" xr3:uid="{00000000-0010-0000-0100-00000C000000}" name="Commissioner" dataDxfId="146"/>
    <tableColumn id="11" xr3:uid="{00000000-0010-0000-0100-00000B000000}" name="Coroner" dataDxfId="145"/>
    <tableColumn id="10" xr3:uid="{00000000-0010-0000-0100-00000A000000}" name="Prosecuting Attorney" dataDxfId="144"/>
    <tableColumn id="7" xr3:uid="{00000000-0010-0000-0100-000007000000}" name="Sheriff" dataDxfId="143"/>
    <tableColumn id="5" xr3:uid="{00000000-0010-0000-0100-000005000000}" name="Treasurer" dataDxfId="142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614" displayName="Table3614" ref="A1:AC45" totalsRowShown="0" headerRowDxfId="141" dataDxfId="140">
  <autoFilter ref="A1:AC45" xr:uid="{00000000-0009-0000-0100-00000D000000}"/>
  <tableColumns count="29">
    <tableColumn id="1" xr3:uid="{00000000-0010-0000-0200-000001000000}" name="County" dataDxfId="139"/>
    <tableColumn id="4" xr3:uid="{00000000-0010-0000-0200-000004000000}" name="Hours Required _x000a_for Benefits" dataDxfId="138"/>
    <tableColumn id="2" xr3:uid="{00000000-0010-0000-0200-000002000000}" name="Vacation Days - New" dataDxfId="137"/>
    <tableColumn id="3" xr3:uid="{00000000-0010-0000-0200-000003000000}" name="Vacation Days - 6th Year" dataDxfId="136"/>
    <tableColumn id="9" xr3:uid="{00000000-0010-0000-0200-000009000000}" name="Vacation Days - 11th Year" dataDxfId="135"/>
    <tableColumn id="13" xr3:uid="{00000000-0010-0000-0200-00000D000000}" name="Sick Days - New" dataDxfId="134"/>
    <tableColumn id="12" xr3:uid="{00000000-0010-0000-0200-00000C000000}" name="Sick Days - 6th Year" dataDxfId="133"/>
    <tableColumn id="11" xr3:uid="{00000000-0010-0000-0200-00000B000000}" name="Sick Days - 11th Year" dataDxfId="132"/>
    <tableColumn id="10" xr3:uid="{00000000-0010-0000-0200-00000A000000}" name="Additional Holidays" dataDxfId="131"/>
    <tableColumn id="14" xr3:uid="{00000000-0010-0000-0200-00000E000000}" name="Carryover of Vacation/Sick Leave?" dataDxfId="130"/>
    <tableColumn id="26" xr3:uid="{00000000-0010-0000-0200-00001A000000}" name="Max Vacation_x000a_Days" dataDxfId="129"/>
    <tableColumn id="25" xr3:uid="{00000000-0010-0000-0200-000019000000}" name="Max Sick Leave" dataDxfId="128"/>
    <tableColumn id="24" xr3:uid="{00000000-0010-0000-0200-000018000000}" name="Compensate for Unused?" dataDxfId="127"/>
    <tableColumn id="23" xr3:uid="{00000000-0010-0000-0200-000017000000}" name="Upon Termination Only?" dataDxfId="126"/>
    <tableColumn id="22" xr3:uid="{00000000-0010-0000-0200-000016000000}" name="Max Vacation Days" dataDxfId="125"/>
    <tableColumn id="21" xr3:uid="{00000000-0010-0000-0200-000015000000}" name="Max Sick Leave Days" dataDxfId="124"/>
    <tableColumn id="20" xr3:uid="{00000000-0010-0000-0200-000014000000}" name="Time Off without pay?" dataDxfId="123"/>
    <tableColumn id="19" xr3:uid="{00000000-0010-0000-0200-000013000000}" name="Health Insurance Provider" dataDxfId="122"/>
    <tableColumn id="18" xr3:uid="{00000000-0010-0000-0200-000012000000}" name="Monthly Cost - Employee, no dependents" dataDxfId="121"/>
    <tableColumn id="17" xr3:uid="{00000000-0010-0000-0200-000011000000}" name="Monthly Cost Paid by County" dataDxfId="120"/>
    <tableColumn id="16" xr3:uid="{00000000-0010-0000-0200-000010000000}" name="Monthly Cost Paid by Employee" dataDxfId="119"/>
    <tableColumn id="15" xr3:uid="{00000000-0010-0000-0200-00000F000000}" name="Montly Cost - Employee, Spouse, 2 Children" dataDxfId="118"/>
    <tableColumn id="27" xr3:uid="{00000000-0010-0000-0200-00001B000000}" name="Family Cost Paid by County" dataDxfId="117"/>
    <tableColumn id="28" xr3:uid="{00000000-0010-0000-0200-00001C000000}" name="Family Cost Paid by Employee" dataDxfId="116"/>
    <tableColumn id="34" xr3:uid="{00000000-0010-0000-0200-000022000000}" name="Dental Insurance?" dataDxfId="115"/>
    <tableColumn id="33" xr3:uid="{00000000-0010-0000-0200-000021000000}" name="Vision Insurance?" dataDxfId="114"/>
    <tableColumn id="30" xr3:uid="{00000000-0010-0000-0200-00001E000000}" name="Short Term Disability?" dataDxfId="113"/>
    <tableColumn id="5" xr3:uid="{9FAC5525-846D-4043-93B7-5009E1E67A69}" name="Long Term Disability?" dataDxfId="112"/>
    <tableColumn id="32" xr3:uid="{00000000-0010-0000-0200-000020000000}" name="Notes" dataDxfId="111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F45" totalsRowShown="0" headerRowDxfId="110" dataDxfId="109">
  <autoFilter ref="A1:F45" xr:uid="{00000000-0009-0000-0100-000003000000}"/>
  <tableColumns count="6">
    <tableColumn id="1" xr3:uid="{00000000-0010-0000-0300-000001000000}" name="County" dataDxfId="108"/>
    <tableColumn id="2" xr3:uid="{00000000-0010-0000-0300-000002000000}" name="# Supervised" dataDxfId="107"/>
    <tableColumn id="3" xr3:uid="{00000000-0010-0000-0300-000003000000}" name="Assessor" dataDxfId="106"/>
    <tableColumn id="6" xr3:uid="{00000000-0010-0000-0300-000006000000}" name="Chief Deputy Current Rate" dataDxfId="105"/>
    <tableColumn id="7" xr3:uid="{00000000-0010-0000-0300-000007000000}" name="Years of Experience" dataDxfId="104"/>
    <tableColumn id="4" xr3:uid="{00000000-0010-0000-0300-000004000000}" name="Starting Rate" dataDxfId="10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7" displayName="Table37" ref="A1:O45" totalsRowShown="0" headerRowDxfId="102" dataDxfId="101">
  <autoFilter ref="A1:O45" xr:uid="{00000000-0009-0000-0100-000006000000}"/>
  <tableColumns count="15">
    <tableColumn id="1" xr3:uid="{00000000-0010-0000-0400-000001000000}" name="County" dataDxfId="100"/>
    <tableColumn id="2" xr3:uid="{00000000-0010-0000-0400-000002000000}" name="# Supervised" dataDxfId="99"/>
    <tableColumn id="3" xr3:uid="{00000000-0010-0000-0400-000003000000}" name="Clerk" dataDxfId="98"/>
    <tableColumn id="10" xr3:uid="{00000000-0010-0000-0400-00000A000000}" name="Chief Deputy Current Rate" dataDxfId="97"/>
    <tableColumn id="5" xr3:uid="{00000000-0010-0000-0400-000005000000}" name="CD Years of Experience" dataDxfId="96"/>
    <tableColumn id="7" xr3:uid="{00000000-0010-0000-0400-000007000000}" name="CD Starting Rate" dataDxfId="95"/>
    <tableColumn id="9" xr3:uid="{00000000-0010-0000-0400-000009000000}" name="Court Supervisor" dataDxfId="94"/>
    <tableColumn id="6" xr3:uid="{00000000-0010-0000-0400-000006000000}" name="Court Sup Years of Experience" dataDxfId="93"/>
    <tableColumn id="8" xr3:uid="{00000000-0010-0000-0400-000008000000}" name="Court Sup Starting Rate" dataDxfId="92" dataCellStyle="Currency"/>
    <tableColumn id="11" xr3:uid="{00000000-0010-0000-0400-00000B000000}" name="Indigent Director" dataDxfId="91"/>
    <tableColumn id="12" xr3:uid="{00000000-0010-0000-0400-00000C000000}" name="Indigent Years of Experience" dataDxfId="90"/>
    <tableColumn id="15" xr3:uid="{00000000-0010-0000-0400-00000F000000}" name="Indigent Starting Rate" dataDxfId="89"/>
    <tableColumn id="14" xr3:uid="{00000000-0010-0000-0400-00000E000000}" name="Elections Supervisor" dataDxfId="88"/>
    <tableColumn id="13" xr3:uid="{00000000-0010-0000-0400-00000D000000}" name="Elections Years of Experience" dataDxfId="87"/>
    <tableColumn id="4" xr3:uid="{00000000-0010-0000-0400-000004000000}" name="Elections Starting Rate" dataDxfId="86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378" displayName="Table378" ref="A1:D45" totalsRowShown="0" headerRowDxfId="85" dataDxfId="84">
  <autoFilter ref="A1:D45" xr:uid="{00000000-0009-0000-0100-000007000000}"/>
  <tableColumns count="4">
    <tableColumn id="1" xr3:uid="{00000000-0010-0000-0500-000001000000}" name="County" dataDxfId="83"/>
    <tableColumn id="2" xr3:uid="{00000000-0010-0000-0500-000002000000}" name="# Supervised" dataDxfId="82"/>
    <tableColumn id="3" xr3:uid="{00000000-0010-0000-0500-000003000000}" name="Commission Chair" dataDxfId="81"/>
    <tableColumn id="4" xr3:uid="{00000000-0010-0000-0500-000004000000}" name="Commissioner" dataDxfId="8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378910" displayName="Table378910" ref="A1:F45" totalsRowShown="0" headerRowDxfId="79" dataDxfId="78">
  <autoFilter ref="A1:F45" xr:uid="{00000000-0009-0000-0100-000009000000}"/>
  <tableColumns count="6">
    <tableColumn id="1" xr3:uid="{00000000-0010-0000-0600-000001000000}" name="County" dataDxfId="77"/>
    <tableColumn id="2" xr3:uid="{00000000-0010-0000-0600-000002000000}" name="# Supervised" dataDxfId="76"/>
    <tableColumn id="3" xr3:uid="{00000000-0010-0000-0600-000003000000}" name="Coroner" dataDxfId="75"/>
    <tableColumn id="5" xr3:uid="{00000000-0010-0000-0600-000005000000}" name="Chief Deputy Current Rate" dataDxfId="74"/>
    <tableColumn id="6" xr3:uid="{00000000-0010-0000-0600-000006000000}" name="CD Year of Experience" dataDxfId="73"/>
    <tableColumn id="4" xr3:uid="{00000000-0010-0000-0600-000004000000}" name="CD Starting Rate" dataDxfId="72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37891011" displayName="Table37891011" ref="A1:F45" totalsRowShown="0" headerRowDxfId="71" dataDxfId="70">
  <autoFilter ref="A1:F45" xr:uid="{00000000-0009-0000-0100-00000A000000}"/>
  <tableColumns count="6">
    <tableColumn id="1" xr3:uid="{00000000-0010-0000-0700-000001000000}" name="County" dataDxfId="69"/>
    <tableColumn id="2" xr3:uid="{00000000-0010-0000-0700-000002000000}" name="# Supervised" dataDxfId="68"/>
    <tableColumn id="3" xr3:uid="{00000000-0010-0000-0700-000003000000}" name="Prosecuting Attorney" dataDxfId="67"/>
    <tableColumn id="7" xr3:uid="{00000000-0010-0000-0700-000007000000}" name="Chief Deputy Current Rate" dataDxfId="66"/>
    <tableColumn id="6" xr3:uid="{00000000-0010-0000-0700-000006000000}" name="CD Years of Experience" dataDxfId="65"/>
    <tableColumn id="4" xr3:uid="{00000000-0010-0000-0700-000004000000}" name="Chief Deputy Starting Rate" dataDxfId="6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3789101112" displayName="Table3789101112" ref="A1:O45" totalsRowShown="0" headerRowDxfId="63" dataDxfId="62">
  <autoFilter ref="A1:O45" xr:uid="{00000000-0009-0000-0100-00000B000000}"/>
  <tableColumns count="15">
    <tableColumn id="1" xr3:uid="{00000000-0010-0000-0800-000001000000}" name="County" dataDxfId="61"/>
    <tableColumn id="2" xr3:uid="{00000000-0010-0000-0800-000002000000}" name="# Supervised" dataDxfId="60"/>
    <tableColumn id="3" xr3:uid="{00000000-0010-0000-0800-000003000000}" name="Sheriff" dataDxfId="59"/>
    <tableColumn id="4" xr3:uid="{00000000-0010-0000-0800-000004000000}" name="Chief Deputy Current Rate" dataDxfId="58"/>
    <tableColumn id="13" xr3:uid="{00000000-0010-0000-0800-00000D000000}" name="CD Years of Experience" dataDxfId="57"/>
    <tableColumn id="8" xr3:uid="{00000000-0010-0000-0800-000008000000}" name="CD Starting Rate" dataDxfId="56"/>
    <tableColumn id="9" xr3:uid="{00000000-0010-0000-0800-000009000000}" name="Jail Administrator Current Rate" dataDxfId="55"/>
    <tableColumn id="15" xr3:uid="{00000000-0010-0000-0800-00000F000000}" name="JA Years of Experience" dataDxfId="54"/>
    <tableColumn id="14" xr3:uid="{00000000-0010-0000-0800-00000E000000}" name="JA Starting Rate" dataDxfId="53"/>
    <tableColumn id="6" xr3:uid="{00000000-0010-0000-0800-000006000000}" name="Detective/Investigator Min" dataDxfId="52"/>
    <tableColumn id="10" xr3:uid="{00000000-0010-0000-0800-00000A000000}" name="Detective/Investigator Max2" dataDxfId="51"/>
    <tableColumn id="5" xr3:uid="{00000000-0010-0000-0800-000005000000}" name="Dispatcher Min" dataDxfId="50"/>
    <tableColumn id="12" xr3:uid="{00000000-0010-0000-0800-00000C000000}" name="Dispatcher Max" dataDxfId="49"/>
    <tableColumn id="7" xr3:uid="{00000000-0010-0000-0800-000007000000}" name="Patrol Deputy Min" dataDxfId="48"/>
    <tableColumn id="11" xr3:uid="{00000000-0010-0000-0800-00000B000000}" name="Patrol Deputy Max2" dataDxfId="4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5" width="10.83203125" style="3" customWidth="1"/>
    <col min="6" max="12" width="15" style="3" customWidth="1"/>
    <col min="13" max="16384" width="10.83203125" style="3"/>
  </cols>
  <sheetData>
    <row r="1" spans="1:13" x14ac:dyDescent="0.2">
      <c r="A1" s="1" t="s">
        <v>0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204</v>
      </c>
      <c r="G1" s="1" t="s">
        <v>205</v>
      </c>
      <c r="H1" s="1" t="s">
        <v>206</v>
      </c>
      <c r="I1" s="1" t="s">
        <v>207</v>
      </c>
      <c r="J1" s="1" t="s">
        <v>208</v>
      </c>
      <c r="K1" s="1" t="s">
        <v>209</v>
      </c>
      <c r="L1" s="1" t="s">
        <v>210</v>
      </c>
      <c r="M1" s="2"/>
    </row>
    <row r="2" spans="1:13" x14ac:dyDescent="0.2">
      <c r="A2" s="4" t="s">
        <v>1</v>
      </c>
      <c r="B2" s="77">
        <v>2009</v>
      </c>
      <c r="C2" s="77">
        <v>1926</v>
      </c>
      <c r="D2" s="5">
        <v>75</v>
      </c>
      <c r="E2" s="5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8"/>
    </row>
    <row r="3" spans="1:13" x14ac:dyDescent="0.2">
      <c r="A3" s="2" t="s">
        <v>2</v>
      </c>
      <c r="B3" s="5">
        <v>80</v>
      </c>
      <c r="C3" s="9">
        <v>60</v>
      </c>
      <c r="D3" s="9">
        <v>20</v>
      </c>
      <c r="E3" s="9">
        <v>3</v>
      </c>
      <c r="F3" s="10">
        <v>2667027.6800000002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8"/>
    </row>
    <row r="4" spans="1:13" x14ac:dyDescent="0.2">
      <c r="A4" s="2" t="s">
        <v>3</v>
      </c>
      <c r="B4" s="5">
        <v>448</v>
      </c>
      <c r="C4" s="9">
        <v>393</v>
      </c>
      <c r="D4" s="9">
        <v>30</v>
      </c>
      <c r="E4" s="9">
        <v>17</v>
      </c>
      <c r="F4" s="10">
        <v>17567657.780000001</v>
      </c>
      <c r="G4" s="6">
        <v>12325911.810000001</v>
      </c>
      <c r="H4" s="6">
        <v>14143241.130000001</v>
      </c>
      <c r="I4" s="6">
        <v>2299275.04</v>
      </c>
      <c r="J4" s="6">
        <v>2621526.91</v>
      </c>
      <c r="K4" s="6">
        <v>1336769.03</v>
      </c>
      <c r="L4" s="6">
        <v>19900</v>
      </c>
      <c r="M4" s="8"/>
    </row>
    <row r="5" spans="1:13" x14ac:dyDescent="0.2">
      <c r="A5" s="2" t="s">
        <v>4</v>
      </c>
      <c r="B5" s="5">
        <v>98</v>
      </c>
      <c r="C5" s="9">
        <v>48</v>
      </c>
      <c r="D5" s="9">
        <v>43</v>
      </c>
      <c r="E5" s="9">
        <v>7</v>
      </c>
      <c r="F5" s="10">
        <v>2462752.2599999998</v>
      </c>
      <c r="G5" s="6">
        <v>5401158.3499999996</v>
      </c>
      <c r="H5" s="6">
        <v>0</v>
      </c>
      <c r="I5" s="6">
        <v>171401</v>
      </c>
      <c r="J5" s="6">
        <v>63733.85</v>
      </c>
      <c r="K5" s="6">
        <v>180583.52</v>
      </c>
      <c r="L5" s="6">
        <v>5800</v>
      </c>
      <c r="M5" s="8"/>
    </row>
    <row r="6" spans="1:13" x14ac:dyDescent="0.2">
      <c r="A6" s="2" t="s">
        <v>5</v>
      </c>
      <c r="B6" s="5"/>
      <c r="C6" s="9"/>
      <c r="D6" s="9"/>
      <c r="E6" s="9"/>
      <c r="F6" s="10"/>
      <c r="G6" s="6"/>
      <c r="H6" s="6"/>
      <c r="I6" s="6"/>
      <c r="J6" s="6"/>
      <c r="K6" s="6"/>
      <c r="L6" s="6"/>
      <c r="M6" s="8"/>
    </row>
    <row r="7" spans="1:13" x14ac:dyDescent="0.2">
      <c r="A7" s="2" t="s">
        <v>6</v>
      </c>
      <c r="B7" s="5">
        <v>271</v>
      </c>
      <c r="C7" s="9">
        <v>241</v>
      </c>
      <c r="D7" s="9">
        <v>26</v>
      </c>
      <c r="E7" s="9">
        <v>4</v>
      </c>
      <c r="F7" s="10">
        <v>10092497</v>
      </c>
      <c r="G7" s="6">
        <v>6013328</v>
      </c>
      <c r="H7" s="6">
        <v>6395576</v>
      </c>
      <c r="I7" s="6">
        <v>1396114</v>
      </c>
      <c r="J7" s="6">
        <v>808800</v>
      </c>
      <c r="K7" s="6">
        <v>548214</v>
      </c>
      <c r="L7" s="6">
        <v>92600</v>
      </c>
      <c r="M7" s="8"/>
    </row>
    <row r="8" spans="1:13" x14ac:dyDescent="0.2">
      <c r="A8" s="2" t="s">
        <v>7</v>
      </c>
      <c r="B8" s="5">
        <v>180</v>
      </c>
      <c r="C8" s="9">
        <v>174</v>
      </c>
      <c r="D8" s="9">
        <v>6</v>
      </c>
      <c r="E8" s="9">
        <v>0</v>
      </c>
      <c r="F8" s="10">
        <v>10304998.880000001</v>
      </c>
      <c r="G8" s="6">
        <v>19106299.18</v>
      </c>
      <c r="H8" s="6">
        <v>0</v>
      </c>
      <c r="I8" s="6">
        <v>253936.99</v>
      </c>
      <c r="J8" s="6">
        <v>419544.55</v>
      </c>
      <c r="K8" s="6">
        <v>583677.71</v>
      </c>
      <c r="L8" s="6">
        <v>86900</v>
      </c>
      <c r="M8" s="8"/>
    </row>
    <row r="9" spans="1:13" x14ac:dyDescent="0.2">
      <c r="A9" s="2" t="s">
        <v>8</v>
      </c>
      <c r="B9" s="5">
        <v>128</v>
      </c>
      <c r="C9" s="9">
        <v>85</v>
      </c>
      <c r="D9" s="9">
        <v>43</v>
      </c>
      <c r="E9" s="9">
        <v>0</v>
      </c>
      <c r="F9" s="10">
        <v>3330673.64</v>
      </c>
      <c r="G9" s="6">
        <v>2282835.69</v>
      </c>
      <c r="H9" s="6">
        <v>2441350.94</v>
      </c>
      <c r="I9" s="6">
        <v>429479.46</v>
      </c>
      <c r="J9" s="6">
        <v>273933.12</v>
      </c>
      <c r="K9" s="6">
        <v>283843.48</v>
      </c>
      <c r="L9" s="6">
        <v>16450</v>
      </c>
      <c r="M9" s="8"/>
    </row>
    <row r="10" spans="1:13" x14ac:dyDescent="0.2">
      <c r="A10" s="2" t="s">
        <v>9</v>
      </c>
      <c r="B10" s="5">
        <v>466</v>
      </c>
      <c r="C10" s="5">
        <v>414</v>
      </c>
      <c r="D10" s="5">
        <v>31</v>
      </c>
      <c r="E10" s="5">
        <v>21</v>
      </c>
      <c r="F10" s="6">
        <v>21884330.32</v>
      </c>
      <c r="G10" s="6">
        <v>9754037.0399999991</v>
      </c>
      <c r="H10" s="6">
        <v>18458233.870000001</v>
      </c>
      <c r="I10" s="6">
        <v>2122986.6</v>
      </c>
      <c r="J10" s="6">
        <v>117958.6</v>
      </c>
      <c r="K10" s="6">
        <v>1371925.62</v>
      </c>
      <c r="L10" s="6">
        <v>133401.66</v>
      </c>
      <c r="M10" s="8"/>
    </row>
    <row r="11" spans="1:13" x14ac:dyDescent="0.2">
      <c r="A11" s="2" t="s">
        <v>10</v>
      </c>
      <c r="B11" s="5">
        <v>578</v>
      </c>
      <c r="C11" s="9">
        <v>526</v>
      </c>
      <c r="D11" s="9">
        <v>47</v>
      </c>
      <c r="E11" s="9">
        <v>5</v>
      </c>
      <c r="F11" s="10">
        <v>24610136.359999999</v>
      </c>
      <c r="G11" s="6">
        <v>15183813.880000001</v>
      </c>
      <c r="H11" s="6">
        <v>31128099.379999999</v>
      </c>
      <c r="I11" s="6">
        <v>3706813.51</v>
      </c>
      <c r="J11" s="6">
        <v>854656.51</v>
      </c>
      <c r="K11" s="6">
        <v>1347609.38</v>
      </c>
      <c r="L11" s="6">
        <v>0</v>
      </c>
      <c r="M11" s="8"/>
    </row>
    <row r="12" spans="1:13" x14ac:dyDescent="0.2">
      <c r="A12" s="2" t="s">
        <v>11</v>
      </c>
      <c r="B12" s="5">
        <v>175</v>
      </c>
      <c r="C12" s="9">
        <v>132</v>
      </c>
      <c r="D12" s="9">
        <v>43</v>
      </c>
      <c r="E12" s="9">
        <v>0</v>
      </c>
      <c r="F12" s="10">
        <v>4942724.59</v>
      </c>
      <c r="G12" s="6">
        <v>5721316.2199999997</v>
      </c>
      <c r="H12" s="6">
        <v>3604179.35</v>
      </c>
      <c r="I12" s="6">
        <v>456334.47</v>
      </c>
      <c r="J12" s="6">
        <v>314947.46000000002</v>
      </c>
      <c r="K12" s="6">
        <v>334417.42</v>
      </c>
      <c r="L12" s="6">
        <v>31806</v>
      </c>
      <c r="M12" s="8"/>
    </row>
    <row r="13" spans="1:13" x14ac:dyDescent="0.2">
      <c r="A13" s="2" t="s">
        <v>12</v>
      </c>
      <c r="B13" s="5"/>
      <c r="C13" s="9"/>
      <c r="D13" s="9"/>
      <c r="E13" s="9"/>
      <c r="F13" s="10"/>
      <c r="G13" s="6"/>
      <c r="H13" s="6"/>
      <c r="I13" s="6"/>
      <c r="J13" s="6"/>
      <c r="K13" s="6"/>
      <c r="L13" s="6"/>
      <c r="M13" s="8"/>
    </row>
    <row r="14" spans="1:13" x14ac:dyDescent="0.2">
      <c r="A14" s="2" t="s">
        <v>13</v>
      </c>
      <c r="B14" s="5">
        <v>32</v>
      </c>
      <c r="C14" s="9">
        <v>23</v>
      </c>
      <c r="D14" s="9">
        <v>9</v>
      </c>
      <c r="E14" s="9">
        <v>2</v>
      </c>
      <c r="F14" s="6">
        <v>1044585.37</v>
      </c>
      <c r="G14" s="6">
        <v>3776715.44</v>
      </c>
      <c r="H14" s="6">
        <v>495696.53</v>
      </c>
      <c r="I14" s="6">
        <v>42627.54</v>
      </c>
      <c r="J14" s="6">
        <v>81302.41</v>
      </c>
      <c r="K14" s="6">
        <v>47495</v>
      </c>
      <c r="L14" s="6">
        <v>2800</v>
      </c>
      <c r="M14" s="8"/>
    </row>
    <row r="15" spans="1:13" x14ac:dyDescent="0.2">
      <c r="A15" s="2" t="s">
        <v>14</v>
      </c>
      <c r="B15" s="5">
        <v>850</v>
      </c>
      <c r="C15" s="5">
        <v>825</v>
      </c>
      <c r="D15" s="5">
        <v>25</v>
      </c>
      <c r="E15" s="5">
        <v>0</v>
      </c>
      <c r="F15" s="10">
        <v>38637474</v>
      </c>
      <c r="G15" s="6">
        <v>28163297</v>
      </c>
      <c r="H15" s="6">
        <v>26036639</v>
      </c>
      <c r="I15" s="6">
        <v>9061339</v>
      </c>
      <c r="J15" s="6">
        <v>7198321</v>
      </c>
      <c r="K15" s="6">
        <v>3220010</v>
      </c>
      <c r="L15" s="6">
        <v>0</v>
      </c>
      <c r="M15" s="8"/>
    </row>
    <row r="16" spans="1:13" x14ac:dyDescent="0.2">
      <c r="A16" s="2" t="s">
        <v>15</v>
      </c>
      <c r="B16" s="5">
        <v>153</v>
      </c>
      <c r="C16" s="9">
        <v>80</v>
      </c>
      <c r="D16" s="9">
        <v>66</v>
      </c>
      <c r="E16" s="9">
        <v>7</v>
      </c>
      <c r="F16" s="10">
        <v>3416241.87</v>
      </c>
      <c r="G16" s="6">
        <v>2310432.69</v>
      </c>
      <c r="H16" s="59">
        <v>3020097.8</v>
      </c>
      <c r="I16" s="59">
        <v>464134.04</v>
      </c>
      <c r="J16" s="59">
        <v>219709.29</v>
      </c>
      <c r="K16" s="59">
        <v>196537.03</v>
      </c>
      <c r="L16" s="6">
        <v>11900</v>
      </c>
      <c r="M16" s="8"/>
    </row>
    <row r="17" spans="1:13" x14ac:dyDescent="0.2">
      <c r="A17" s="2" t="s">
        <v>16</v>
      </c>
      <c r="B17" s="5">
        <v>189</v>
      </c>
      <c r="C17" s="9">
        <v>150</v>
      </c>
      <c r="D17" s="9">
        <v>39</v>
      </c>
      <c r="E17" s="9">
        <v>3</v>
      </c>
      <c r="F17" s="10">
        <v>6812217.1799999997</v>
      </c>
      <c r="G17" s="6">
        <v>4095792.17</v>
      </c>
      <c r="H17" s="6">
        <v>9776967.3699999992</v>
      </c>
      <c r="I17" s="6">
        <v>311671.65999999997</v>
      </c>
      <c r="J17" s="6">
        <v>648789.42000000004</v>
      </c>
      <c r="K17" s="6">
        <v>327502.48</v>
      </c>
      <c r="L17" s="6">
        <v>167450</v>
      </c>
      <c r="M17" s="8"/>
    </row>
    <row r="18" spans="1:13" x14ac:dyDescent="0.2">
      <c r="A18" s="4" t="s">
        <v>17</v>
      </c>
      <c r="B18" s="5">
        <v>43</v>
      </c>
      <c r="C18" s="9">
        <v>30</v>
      </c>
      <c r="D18" s="9">
        <v>13</v>
      </c>
      <c r="E18" s="9">
        <v>0</v>
      </c>
      <c r="F18" s="10">
        <v>1152195.3700000001</v>
      </c>
      <c r="G18" s="6">
        <v>242636.75</v>
      </c>
      <c r="H18" s="6">
        <v>260145.62</v>
      </c>
      <c r="I18" s="6">
        <v>69423.16</v>
      </c>
      <c r="J18" s="6">
        <v>31784.84</v>
      </c>
      <c r="K18" s="6">
        <v>25558.71</v>
      </c>
      <c r="L18" s="6">
        <v>3050</v>
      </c>
      <c r="M18" s="8"/>
    </row>
    <row r="19" spans="1:13" x14ac:dyDescent="0.2">
      <c r="A19" s="2" t="s">
        <v>18</v>
      </c>
      <c r="B19" s="5">
        <v>159</v>
      </c>
      <c r="C19" s="9">
        <v>94</v>
      </c>
      <c r="D19" s="9">
        <v>65</v>
      </c>
      <c r="E19" s="9">
        <v>0</v>
      </c>
      <c r="F19" s="10">
        <v>4220062.25</v>
      </c>
      <c r="G19" s="6">
        <v>2349892.38</v>
      </c>
      <c r="H19" s="6">
        <v>3055031.89</v>
      </c>
      <c r="I19" s="6">
        <v>271139.94</v>
      </c>
      <c r="J19" s="6">
        <v>329077.57</v>
      </c>
      <c r="K19" s="6">
        <v>128998.89</v>
      </c>
      <c r="L19" s="6">
        <v>850</v>
      </c>
      <c r="M19" s="8"/>
    </row>
    <row r="20" spans="1:13" x14ac:dyDescent="0.2">
      <c r="A20" s="2" t="s">
        <v>19</v>
      </c>
      <c r="B20" s="5">
        <v>64</v>
      </c>
      <c r="C20" s="9">
        <v>43</v>
      </c>
      <c r="D20" s="9">
        <v>21</v>
      </c>
      <c r="E20" s="9">
        <v>6</v>
      </c>
      <c r="F20" s="10">
        <v>1728326.99</v>
      </c>
      <c r="G20" s="6">
        <v>2577540.58</v>
      </c>
      <c r="H20" s="6">
        <v>0</v>
      </c>
      <c r="I20" s="6">
        <v>91669.32</v>
      </c>
      <c r="J20" s="6">
        <v>54904.56</v>
      </c>
      <c r="K20" s="6">
        <v>115469.28</v>
      </c>
      <c r="L20" s="6">
        <v>4300</v>
      </c>
      <c r="M20" s="8"/>
    </row>
    <row r="21" spans="1:13" x14ac:dyDescent="0.2">
      <c r="A21" s="2" t="s">
        <v>20</v>
      </c>
      <c r="B21" s="5"/>
      <c r="C21" s="9"/>
      <c r="D21" s="9"/>
      <c r="E21" s="9"/>
      <c r="F21" s="10"/>
      <c r="G21" s="6"/>
      <c r="H21" s="6"/>
      <c r="I21" s="6"/>
      <c r="J21" s="6"/>
      <c r="K21" s="6"/>
      <c r="L21" s="6"/>
      <c r="M21" s="8"/>
    </row>
    <row r="22" spans="1:13" x14ac:dyDescent="0.2">
      <c r="A22" s="2" t="s">
        <v>21</v>
      </c>
      <c r="B22" s="5">
        <v>113</v>
      </c>
      <c r="C22" s="9">
        <v>68</v>
      </c>
      <c r="D22" s="9">
        <v>40</v>
      </c>
      <c r="E22" s="9">
        <v>5</v>
      </c>
      <c r="F22" s="10">
        <v>3328244.99</v>
      </c>
      <c r="G22" s="6">
        <v>2307298.83</v>
      </c>
      <c r="H22" s="6">
        <v>2722638.35</v>
      </c>
      <c r="I22" s="6">
        <v>347269.98</v>
      </c>
      <c r="J22" s="6">
        <v>253664.37</v>
      </c>
      <c r="K22" s="6">
        <v>217199.02</v>
      </c>
      <c r="L22" s="6">
        <v>4350</v>
      </c>
      <c r="M22" s="8"/>
    </row>
    <row r="23" spans="1:13" x14ac:dyDescent="0.2">
      <c r="A23" s="2" t="s">
        <v>22</v>
      </c>
      <c r="B23" s="5">
        <v>277</v>
      </c>
      <c r="C23" s="9">
        <v>165</v>
      </c>
      <c r="D23" s="9">
        <v>104</v>
      </c>
      <c r="E23" s="9">
        <v>8</v>
      </c>
      <c r="F23" s="10">
        <v>8677797.7799999993</v>
      </c>
      <c r="G23" s="6">
        <v>3349754.15</v>
      </c>
      <c r="H23" s="6">
        <v>4913289.25</v>
      </c>
      <c r="I23" s="6">
        <v>599074.63</v>
      </c>
      <c r="J23" s="6">
        <v>234447.48</v>
      </c>
      <c r="K23" s="6">
        <v>523523.92</v>
      </c>
      <c r="L23" s="6">
        <v>34750</v>
      </c>
      <c r="M23" s="8"/>
    </row>
    <row r="24" spans="1:13" x14ac:dyDescent="0.2">
      <c r="A24" s="2" t="s">
        <v>23</v>
      </c>
      <c r="B24" s="5">
        <v>131</v>
      </c>
      <c r="C24" s="9">
        <v>108</v>
      </c>
      <c r="D24" s="9">
        <v>23</v>
      </c>
      <c r="E24" s="9">
        <v>2</v>
      </c>
      <c r="F24" s="10">
        <v>4391865.78</v>
      </c>
      <c r="G24" s="6">
        <v>2875718.61</v>
      </c>
      <c r="H24" s="6">
        <v>3218563.03</v>
      </c>
      <c r="I24" s="6">
        <v>286238.09999999998</v>
      </c>
      <c r="J24" s="6">
        <v>471418.76</v>
      </c>
      <c r="K24" s="6">
        <v>252064.92</v>
      </c>
      <c r="L24" s="6">
        <v>25850</v>
      </c>
      <c r="M24" s="8"/>
    </row>
    <row r="25" spans="1:13" x14ac:dyDescent="0.2">
      <c r="A25" s="2" t="s">
        <v>24</v>
      </c>
      <c r="B25" s="5">
        <v>121</v>
      </c>
      <c r="C25" s="9">
        <v>97</v>
      </c>
      <c r="D25" s="9">
        <v>24</v>
      </c>
      <c r="E25" s="9">
        <v>3</v>
      </c>
      <c r="F25" s="10">
        <v>4556647.32</v>
      </c>
      <c r="G25" s="6">
        <v>2256764.92</v>
      </c>
      <c r="H25" s="6">
        <v>0</v>
      </c>
      <c r="I25" s="6">
        <v>51603.44</v>
      </c>
      <c r="J25" s="6">
        <v>84103.18</v>
      </c>
      <c r="K25" s="6">
        <v>11371.45</v>
      </c>
      <c r="L25" s="6">
        <v>103800</v>
      </c>
      <c r="M25" s="8"/>
    </row>
    <row r="26" spans="1:13" x14ac:dyDescent="0.2">
      <c r="A26" s="2" t="s">
        <v>25</v>
      </c>
      <c r="B26" s="5">
        <v>115</v>
      </c>
      <c r="C26" s="9">
        <v>109</v>
      </c>
      <c r="D26" s="9">
        <v>6</v>
      </c>
      <c r="E26" s="9">
        <v>0</v>
      </c>
      <c r="F26" s="10">
        <v>3920672.02</v>
      </c>
      <c r="G26" s="10">
        <v>6240636</v>
      </c>
      <c r="H26" s="6">
        <v>0</v>
      </c>
      <c r="I26" s="6">
        <v>178497</v>
      </c>
      <c r="J26" s="6">
        <v>130827</v>
      </c>
      <c r="K26" s="6">
        <v>372070</v>
      </c>
      <c r="L26" s="6">
        <v>10000</v>
      </c>
      <c r="M26" s="8"/>
    </row>
    <row r="27" spans="1:13" x14ac:dyDescent="0.2">
      <c r="A27" s="2" t="s">
        <v>26</v>
      </c>
      <c r="B27" s="5">
        <v>186</v>
      </c>
      <c r="C27" s="9">
        <v>163</v>
      </c>
      <c r="D27" s="9">
        <v>23</v>
      </c>
      <c r="E27" s="9">
        <v>6</v>
      </c>
      <c r="F27" s="10">
        <v>6827431.6900000004</v>
      </c>
      <c r="G27" s="6">
        <v>5051126.5199999996</v>
      </c>
      <c r="H27" s="6">
        <v>5512107.4900000002</v>
      </c>
      <c r="I27" s="6">
        <v>1435251.06</v>
      </c>
      <c r="J27" s="6">
        <v>61821.760000000002</v>
      </c>
      <c r="K27" s="6">
        <v>311119.24</v>
      </c>
      <c r="L27" s="6">
        <v>78900</v>
      </c>
      <c r="M27" s="8"/>
    </row>
    <row r="28" spans="1:13" x14ac:dyDescent="0.2">
      <c r="A28" s="2" t="s">
        <v>27</v>
      </c>
      <c r="B28" s="5">
        <v>160</v>
      </c>
      <c r="C28" s="9">
        <v>135</v>
      </c>
      <c r="D28" s="9">
        <v>25</v>
      </c>
      <c r="E28" s="9">
        <v>4</v>
      </c>
      <c r="F28" s="10">
        <v>5427926.7400000002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8"/>
    </row>
    <row r="29" spans="1:13" x14ac:dyDescent="0.2">
      <c r="A29" s="2" t="s">
        <v>28</v>
      </c>
      <c r="B29" s="5">
        <v>840</v>
      </c>
      <c r="C29" s="9">
        <v>822</v>
      </c>
      <c r="D29" s="9">
        <v>18</v>
      </c>
      <c r="E29" s="9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8"/>
    </row>
    <row r="30" spans="1:13" x14ac:dyDescent="0.2">
      <c r="A30" s="2" t="s">
        <v>29</v>
      </c>
      <c r="B30" s="5">
        <v>168</v>
      </c>
      <c r="C30" s="9">
        <v>146</v>
      </c>
      <c r="D30" s="9">
        <v>22</v>
      </c>
      <c r="E30" s="9">
        <v>6</v>
      </c>
      <c r="F30" s="10">
        <v>9212640</v>
      </c>
      <c r="G30" s="6">
        <v>5469044</v>
      </c>
      <c r="H30" s="6">
        <v>8245293</v>
      </c>
      <c r="I30" s="6">
        <v>55828</v>
      </c>
      <c r="J30" s="6">
        <v>189942</v>
      </c>
      <c r="K30" s="6">
        <v>556775</v>
      </c>
      <c r="L30" s="6">
        <v>16450</v>
      </c>
      <c r="M30" s="8"/>
    </row>
    <row r="31" spans="1:13" x14ac:dyDescent="0.2">
      <c r="A31" s="2" t="s">
        <v>30</v>
      </c>
      <c r="B31" s="5">
        <v>89</v>
      </c>
      <c r="C31" s="9">
        <v>84</v>
      </c>
      <c r="D31" s="9">
        <v>4</v>
      </c>
      <c r="E31" s="11">
        <v>1</v>
      </c>
      <c r="F31" s="10">
        <v>3627986.54</v>
      </c>
      <c r="G31" s="6">
        <v>4290463.57</v>
      </c>
      <c r="H31" s="6">
        <v>0</v>
      </c>
      <c r="I31" s="6">
        <v>288995</v>
      </c>
      <c r="J31" s="6">
        <v>95869.5</v>
      </c>
      <c r="K31" s="6">
        <v>301745.56</v>
      </c>
      <c r="L31" s="6">
        <v>4100</v>
      </c>
      <c r="M31" s="8"/>
    </row>
    <row r="32" spans="1:13" x14ac:dyDescent="0.2">
      <c r="A32" s="2" t="s">
        <v>31</v>
      </c>
      <c r="B32" s="5">
        <v>39</v>
      </c>
      <c r="C32" s="9">
        <v>33</v>
      </c>
      <c r="D32" s="9">
        <v>6</v>
      </c>
      <c r="E32" s="9">
        <v>0</v>
      </c>
      <c r="F32" s="10">
        <v>1127265.76</v>
      </c>
      <c r="G32" s="6">
        <v>807480.54</v>
      </c>
      <c r="H32" s="6">
        <v>1210971.3600000001</v>
      </c>
      <c r="I32" s="6">
        <v>81261.350000000006</v>
      </c>
      <c r="J32" s="6">
        <v>82918.83</v>
      </c>
      <c r="K32" s="6">
        <v>97614.85</v>
      </c>
      <c r="L32" s="6">
        <v>2000</v>
      </c>
      <c r="M32" s="8"/>
    </row>
    <row r="33" spans="1:13" x14ac:dyDescent="0.2">
      <c r="A33" s="2" t="s">
        <v>32</v>
      </c>
      <c r="B33" s="5">
        <v>43</v>
      </c>
      <c r="C33" s="9">
        <v>36</v>
      </c>
      <c r="D33" s="9">
        <v>7</v>
      </c>
      <c r="E33" s="9">
        <v>0</v>
      </c>
      <c r="F33" s="10">
        <v>1429114</v>
      </c>
      <c r="G33" s="6">
        <v>2606780</v>
      </c>
      <c r="H33" s="6">
        <v>0</v>
      </c>
      <c r="I33" s="6">
        <v>170098</v>
      </c>
      <c r="J33" s="6">
        <v>192026</v>
      </c>
      <c r="K33" s="6">
        <v>46083</v>
      </c>
      <c r="L33" s="6">
        <v>30100</v>
      </c>
      <c r="M33" s="8"/>
    </row>
    <row r="34" spans="1:13" x14ac:dyDescent="0.2">
      <c r="A34" s="2" t="s">
        <v>33</v>
      </c>
      <c r="B34" s="5">
        <v>236</v>
      </c>
      <c r="C34" s="9">
        <v>190</v>
      </c>
      <c r="D34" s="9">
        <v>46</v>
      </c>
      <c r="E34" s="9">
        <v>14</v>
      </c>
      <c r="F34" s="10">
        <v>8391393.6799999997</v>
      </c>
      <c r="G34" s="6">
        <v>7057743.5999999996</v>
      </c>
      <c r="H34" s="6">
        <v>6265530.5700000003</v>
      </c>
      <c r="I34" s="6">
        <v>801659</v>
      </c>
      <c r="J34" s="6">
        <v>314222</v>
      </c>
      <c r="K34" s="6">
        <v>619760</v>
      </c>
      <c r="L34" s="6">
        <v>38750</v>
      </c>
      <c r="M34" s="8"/>
    </row>
    <row r="35" spans="1:13" x14ac:dyDescent="0.2">
      <c r="A35" s="2" t="s">
        <v>34</v>
      </c>
      <c r="B35" s="5">
        <v>135</v>
      </c>
      <c r="C35" s="9">
        <v>104</v>
      </c>
      <c r="D35" s="9">
        <v>31</v>
      </c>
      <c r="E35" s="9">
        <v>5</v>
      </c>
      <c r="F35" s="10">
        <v>4125744.47</v>
      </c>
      <c r="G35" s="6">
        <v>3163638.58</v>
      </c>
      <c r="H35" s="6">
        <v>5866780.8399999999</v>
      </c>
      <c r="I35" s="6">
        <v>528563.99</v>
      </c>
      <c r="J35" s="6">
        <v>736988.94</v>
      </c>
      <c r="K35" s="6">
        <v>339322.75</v>
      </c>
      <c r="L35" s="6">
        <v>140053.66</v>
      </c>
      <c r="M35" s="8"/>
    </row>
    <row r="36" spans="1:13" x14ac:dyDescent="0.2">
      <c r="A36" s="2" t="s">
        <v>35</v>
      </c>
      <c r="B36" s="5">
        <v>252</v>
      </c>
      <c r="C36" s="9">
        <v>220</v>
      </c>
      <c r="D36" s="9">
        <v>32</v>
      </c>
      <c r="E36" s="9">
        <v>0</v>
      </c>
      <c r="F36" s="10">
        <v>11310695.23</v>
      </c>
      <c r="G36" s="6">
        <v>8948116.7899999991</v>
      </c>
      <c r="H36" s="6">
        <v>10943911.380000001</v>
      </c>
      <c r="I36" s="6">
        <v>550526.81000000006</v>
      </c>
      <c r="J36" s="6">
        <v>76888.97</v>
      </c>
      <c r="K36" s="6">
        <v>554353.28</v>
      </c>
      <c r="L36" s="6">
        <v>11400</v>
      </c>
      <c r="M36" s="8"/>
    </row>
    <row r="37" spans="1:13" x14ac:dyDescent="0.2">
      <c r="A37" s="2" t="s">
        <v>36</v>
      </c>
      <c r="B37" s="5">
        <v>96</v>
      </c>
      <c r="C37" s="9">
        <v>49</v>
      </c>
      <c r="D37" s="9">
        <v>47</v>
      </c>
      <c r="E37" s="9">
        <v>0</v>
      </c>
      <c r="F37" s="10">
        <v>2004234.53</v>
      </c>
      <c r="G37" s="6">
        <v>1268538.3600000001</v>
      </c>
      <c r="H37" s="6">
        <v>1477241.76</v>
      </c>
      <c r="I37" s="6">
        <v>179783.91</v>
      </c>
      <c r="J37" s="6">
        <v>120887.43</v>
      </c>
      <c r="K37" s="6">
        <v>59433.67</v>
      </c>
      <c r="L37" s="6">
        <v>3500</v>
      </c>
      <c r="M37" s="8"/>
    </row>
    <row r="38" spans="1:13" x14ac:dyDescent="0.2">
      <c r="A38" s="2" t="s">
        <v>37</v>
      </c>
      <c r="B38" s="5">
        <v>97</v>
      </c>
      <c r="C38" s="9">
        <v>70</v>
      </c>
      <c r="D38" s="9">
        <v>26</v>
      </c>
      <c r="E38" s="9">
        <v>1</v>
      </c>
      <c r="F38" s="6">
        <v>3155096.6</v>
      </c>
      <c r="G38" s="6">
        <v>638486.46</v>
      </c>
      <c r="H38" s="6">
        <v>0</v>
      </c>
      <c r="I38" s="6">
        <v>44520.18</v>
      </c>
      <c r="J38" s="6">
        <v>429385.22</v>
      </c>
      <c r="K38" s="6">
        <v>225622.61</v>
      </c>
      <c r="L38" s="6">
        <v>19450</v>
      </c>
      <c r="M38" s="8"/>
    </row>
    <row r="39" spans="1:13" x14ac:dyDescent="0.2">
      <c r="A39" s="2" t="s">
        <v>38</v>
      </c>
      <c r="B39" s="5">
        <v>138</v>
      </c>
      <c r="C39" s="9">
        <v>129</v>
      </c>
      <c r="D39" s="9">
        <v>9</v>
      </c>
      <c r="E39" s="9">
        <v>1</v>
      </c>
      <c r="F39" s="10">
        <v>0</v>
      </c>
      <c r="G39" s="6">
        <v>2932776.01</v>
      </c>
      <c r="H39" s="6">
        <v>4439097.5199999996</v>
      </c>
      <c r="I39" s="6">
        <v>927027.11</v>
      </c>
      <c r="J39" s="6">
        <v>1135001.1100000001</v>
      </c>
      <c r="K39" s="6">
        <v>578875.35</v>
      </c>
      <c r="L39" s="6">
        <v>16450</v>
      </c>
      <c r="M39" s="8"/>
    </row>
    <row r="40" spans="1:13" x14ac:dyDescent="0.2">
      <c r="A40" s="2" t="s">
        <v>39</v>
      </c>
      <c r="B40" s="5">
        <v>108</v>
      </c>
      <c r="C40" s="9">
        <v>70</v>
      </c>
      <c r="D40" s="9">
        <v>38</v>
      </c>
      <c r="E40" s="9">
        <v>0</v>
      </c>
      <c r="F40" s="10">
        <v>2395410.6800000002</v>
      </c>
      <c r="G40" s="6">
        <v>2170337.39</v>
      </c>
      <c r="H40" s="6">
        <v>2582900.42</v>
      </c>
      <c r="I40" s="6">
        <v>251889.51</v>
      </c>
      <c r="J40" s="6">
        <v>29341.759999999998</v>
      </c>
      <c r="K40" s="6">
        <v>97637.25</v>
      </c>
      <c r="L40" s="6">
        <v>5450</v>
      </c>
      <c r="M40" s="8"/>
    </row>
    <row r="41" spans="1:13" x14ac:dyDescent="0.2">
      <c r="A41" s="2" t="s">
        <v>40</v>
      </c>
      <c r="B41" s="5">
        <v>149</v>
      </c>
      <c r="C41" s="9">
        <v>121</v>
      </c>
      <c r="D41" s="9">
        <v>28</v>
      </c>
      <c r="E41" s="9">
        <v>6</v>
      </c>
      <c r="F41" s="10">
        <v>5448090.3799999999</v>
      </c>
      <c r="G41" s="6">
        <v>6846950</v>
      </c>
      <c r="H41" s="6">
        <v>406126</v>
      </c>
      <c r="I41" s="6">
        <v>418513</v>
      </c>
      <c r="J41" s="6">
        <v>618416</v>
      </c>
      <c r="K41" s="6">
        <v>364054</v>
      </c>
      <c r="L41" s="6">
        <v>75000</v>
      </c>
      <c r="M41" s="8"/>
    </row>
    <row r="42" spans="1:13" x14ac:dyDescent="0.2">
      <c r="A42" s="2" t="s">
        <v>41</v>
      </c>
      <c r="B42" s="5">
        <v>82</v>
      </c>
      <c r="C42" s="9">
        <v>75</v>
      </c>
      <c r="D42" s="9">
        <v>7</v>
      </c>
      <c r="E42" s="9">
        <v>0</v>
      </c>
      <c r="F42" s="10">
        <v>3948161</v>
      </c>
      <c r="G42" s="6">
        <v>6762755</v>
      </c>
      <c r="H42" s="6">
        <v>0</v>
      </c>
      <c r="I42" s="6">
        <v>670610</v>
      </c>
      <c r="J42" s="6">
        <v>68279</v>
      </c>
      <c r="K42" s="6">
        <v>151910</v>
      </c>
      <c r="L42" s="6">
        <v>26000</v>
      </c>
      <c r="M42" s="8"/>
    </row>
    <row r="43" spans="1:13" x14ac:dyDescent="0.2">
      <c r="A43" s="2" t="s">
        <v>42</v>
      </c>
      <c r="B43" s="5">
        <v>453</v>
      </c>
      <c r="C43" s="9">
        <v>424</v>
      </c>
      <c r="D43" s="9">
        <v>29</v>
      </c>
      <c r="E43" s="9">
        <v>12</v>
      </c>
      <c r="F43" s="10">
        <v>18735179.16</v>
      </c>
      <c r="G43" s="6">
        <v>20335747</v>
      </c>
      <c r="H43" s="6">
        <v>12763630</v>
      </c>
      <c r="I43" s="6">
        <v>0</v>
      </c>
      <c r="J43" s="6">
        <v>1698281</v>
      </c>
      <c r="K43" s="6">
        <v>1079147</v>
      </c>
      <c r="L43" s="6">
        <v>0</v>
      </c>
      <c r="M43" s="8"/>
    </row>
    <row r="44" spans="1:13" x14ac:dyDescent="0.2">
      <c r="A44" s="2" t="s">
        <v>43</v>
      </c>
      <c r="B44" s="5">
        <v>150</v>
      </c>
      <c r="C44" s="9">
        <v>131</v>
      </c>
      <c r="D44" s="9">
        <v>7</v>
      </c>
      <c r="E44" s="9">
        <v>12</v>
      </c>
      <c r="F44" s="10">
        <v>6017047.8099999996</v>
      </c>
      <c r="G44" s="6">
        <v>9920138.7200000007</v>
      </c>
      <c r="H44" s="6">
        <v>0</v>
      </c>
      <c r="I44" s="6">
        <v>653334.11</v>
      </c>
      <c r="J44" s="6">
        <v>92524.21</v>
      </c>
      <c r="K44" s="6">
        <v>453910.9</v>
      </c>
      <c r="L44" s="6">
        <v>6700</v>
      </c>
      <c r="M44" s="8"/>
    </row>
    <row r="45" spans="1:13" x14ac:dyDescent="0.2">
      <c r="A45" s="4" t="s">
        <v>44</v>
      </c>
      <c r="B45" s="12">
        <v>103</v>
      </c>
      <c r="C45" s="13">
        <v>95</v>
      </c>
      <c r="D45" s="13">
        <v>8</v>
      </c>
      <c r="E45" s="13">
        <v>0</v>
      </c>
      <c r="F45" s="14">
        <v>3943714.69</v>
      </c>
      <c r="G45" s="16">
        <v>2337682.83</v>
      </c>
      <c r="H45" s="16">
        <v>3447659.4</v>
      </c>
      <c r="I45" s="16">
        <v>524425.05000000005</v>
      </c>
      <c r="J45" s="16">
        <v>435373.21</v>
      </c>
      <c r="K45" s="16">
        <v>207689.28</v>
      </c>
      <c r="L45" s="16">
        <v>4600</v>
      </c>
      <c r="M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&amp;K03-0132021 IAC Salary Survey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</cols>
  <sheetData>
    <row r="1" spans="1:6" x14ac:dyDescent="0.2">
      <c r="A1" s="1" t="s">
        <v>0</v>
      </c>
      <c r="B1" s="1" t="s">
        <v>45</v>
      </c>
      <c r="C1" s="1" t="s">
        <v>83</v>
      </c>
      <c r="D1" s="1" t="s">
        <v>116</v>
      </c>
      <c r="E1" s="1" t="s">
        <v>97</v>
      </c>
      <c r="F1" s="1" t="s">
        <v>98</v>
      </c>
    </row>
    <row r="2" spans="1:6" x14ac:dyDescent="0.2">
      <c r="A2" s="4" t="s">
        <v>1</v>
      </c>
      <c r="B2" s="5">
        <v>15</v>
      </c>
      <c r="C2" s="19">
        <v>117000</v>
      </c>
      <c r="D2" s="6">
        <v>45.24</v>
      </c>
      <c r="E2" s="9">
        <v>5</v>
      </c>
      <c r="F2" s="7">
        <v>0</v>
      </c>
    </row>
    <row r="3" spans="1:6" x14ac:dyDescent="0.2">
      <c r="A3" s="2" t="s">
        <v>2</v>
      </c>
      <c r="B3" s="9">
        <v>2</v>
      </c>
      <c r="C3" s="19">
        <v>63923.86</v>
      </c>
      <c r="D3" s="6">
        <v>23.7</v>
      </c>
      <c r="E3" s="9">
        <v>14</v>
      </c>
      <c r="F3" s="7">
        <v>16.88</v>
      </c>
    </row>
    <row r="4" spans="1:6" x14ac:dyDescent="0.2">
      <c r="A4" s="2" t="s">
        <v>3</v>
      </c>
      <c r="B4" s="5">
        <v>5</v>
      </c>
      <c r="C4" s="19">
        <v>74498.320000000007</v>
      </c>
      <c r="D4" s="6">
        <v>32.4</v>
      </c>
      <c r="E4" s="9">
        <v>5</v>
      </c>
      <c r="F4" s="7">
        <v>32.4</v>
      </c>
    </row>
    <row r="5" spans="1:6" x14ac:dyDescent="0.2">
      <c r="A5" s="2" t="s">
        <v>4</v>
      </c>
      <c r="B5" s="5">
        <v>2</v>
      </c>
      <c r="C5" s="19">
        <v>69171.48</v>
      </c>
      <c r="D5" s="6">
        <v>24.1</v>
      </c>
      <c r="E5" s="9">
        <v>3</v>
      </c>
      <c r="F5" s="7">
        <v>24.1</v>
      </c>
    </row>
    <row r="6" spans="1:6" x14ac:dyDescent="0.2">
      <c r="A6" s="2" t="s">
        <v>5</v>
      </c>
      <c r="B6" s="5"/>
      <c r="C6" s="19"/>
      <c r="D6" s="6"/>
      <c r="E6" s="9"/>
      <c r="F6" s="7"/>
    </row>
    <row r="7" spans="1:6" x14ac:dyDescent="0.2">
      <c r="A7" s="2" t="s">
        <v>6</v>
      </c>
      <c r="B7" s="5">
        <v>3</v>
      </c>
      <c r="C7" s="19">
        <v>73028</v>
      </c>
      <c r="D7" s="78" t="s">
        <v>234</v>
      </c>
      <c r="E7" s="9">
        <v>11</v>
      </c>
      <c r="F7" s="6">
        <v>17.98</v>
      </c>
    </row>
    <row r="8" spans="1:6" x14ac:dyDescent="0.2">
      <c r="A8" s="2" t="s">
        <v>7</v>
      </c>
      <c r="B8" s="9">
        <v>2</v>
      </c>
      <c r="C8" s="19">
        <v>97257.15</v>
      </c>
      <c r="D8" s="6">
        <v>43.23</v>
      </c>
      <c r="E8" s="9">
        <v>5</v>
      </c>
      <c r="F8" s="7">
        <v>30.89</v>
      </c>
    </row>
    <row r="9" spans="1:6" x14ac:dyDescent="0.2">
      <c r="A9" s="2" t="s">
        <v>8</v>
      </c>
      <c r="B9" s="5">
        <v>3</v>
      </c>
      <c r="C9" s="19">
        <v>60590</v>
      </c>
      <c r="D9" s="6">
        <v>18.55</v>
      </c>
      <c r="E9" s="9">
        <v>4</v>
      </c>
      <c r="F9" s="7">
        <v>17.5</v>
      </c>
    </row>
    <row r="10" spans="1:6" x14ac:dyDescent="0.2">
      <c r="A10" s="2" t="s">
        <v>9</v>
      </c>
      <c r="B10" s="5">
        <v>4</v>
      </c>
      <c r="C10" s="19">
        <v>84736.2</v>
      </c>
      <c r="D10" s="6">
        <v>25.48</v>
      </c>
      <c r="E10" s="9">
        <v>1</v>
      </c>
      <c r="F10" s="7">
        <v>25.48</v>
      </c>
    </row>
    <row r="11" spans="1:6" x14ac:dyDescent="0.2">
      <c r="A11" s="2" t="s">
        <v>10</v>
      </c>
      <c r="B11" s="5">
        <v>5</v>
      </c>
      <c r="C11" s="19">
        <v>87859.199999999997</v>
      </c>
      <c r="D11" s="6">
        <v>28.87</v>
      </c>
      <c r="E11" s="9" t="s">
        <v>91</v>
      </c>
      <c r="F11" s="7">
        <v>22.12</v>
      </c>
    </row>
    <row r="12" spans="1:6" x14ac:dyDescent="0.2">
      <c r="A12" s="2" t="s">
        <v>11</v>
      </c>
      <c r="B12" s="9">
        <v>2</v>
      </c>
      <c r="C12" s="19">
        <v>75150</v>
      </c>
      <c r="D12" s="6">
        <v>19.8</v>
      </c>
      <c r="E12" s="9">
        <v>7</v>
      </c>
      <c r="F12" s="7">
        <v>18.73</v>
      </c>
    </row>
    <row r="13" spans="1:6" x14ac:dyDescent="0.2">
      <c r="A13" s="2" t="s">
        <v>12</v>
      </c>
      <c r="B13" s="5"/>
      <c r="C13" s="19"/>
      <c r="D13" s="6"/>
      <c r="E13" s="9"/>
      <c r="F13" s="7"/>
    </row>
    <row r="14" spans="1:6" x14ac:dyDescent="0.2">
      <c r="A14" s="2" t="s">
        <v>13</v>
      </c>
      <c r="B14" s="5">
        <v>0</v>
      </c>
      <c r="C14" s="19">
        <v>54598</v>
      </c>
      <c r="D14" s="6">
        <v>0</v>
      </c>
      <c r="E14" s="9" t="s">
        <v>91</v>
      </c>
      <c r="F14" s="7">
        <v>0</v>
      </c>
    </row>
    <row r="15" spans="1:6" x14ac:dyDescent="0.2">
      <c r="A15" s="2" t="s">
        <v>14</v>
      </c>
      <c r="B15" s="5">
        <v>7</v>
      </c>
      <c r="C15" s="19">
        <v>103252</v>
      </c>
      <c r="D15" s="6">
        <v>36.659999999999997</v>
      </c>
      <c r="E15" s="9">
        <v>2</v>
      </c>
      <c r="F15" s="8">
        <v>36.36</v>
      </c>
    </row>
    <row r="16" spans="1:6" x14ac:dyDescent="0.2">
      <c r="A16" s="2" t="s">
        <v>15</v>
      </c>
      <c r="B16" s="9">
        <v>2</v>
      </c>
      <c r="C16" s="19">
        <v>54929.53</v>
      </c>
      <c r="D16" s="6">
        <v>20.100000000000001</v>
      </c>
      <c r="E16" s="9">
        <v>6</v>
      </c>
      <c r="F16" s="7">
        <v>16.89</v>
      </c>
    </row>
    <row r="17" spans="1:6" x14ac:dyDescent="0.2">
      <c r="A17" s="2" t="s">
        <v>16</v>
      </c>
      <c r="B17" s="5">
        <v>2</v>
      </c>
      <c r="C17" s="19">
        <v>70468.509999999995</v>
      </c>
      <c r="D17" s="6">
        <v>19.010000000000002</v>
      </c>
      <c r="E17" s="9">
        <v>11</v>
      </c>
      <c r="F17" s="7">
        <v>16</v>
      </c>
    </row>
    <row r="18" spans="1:6" x14ac:dyDescent="0.2">
      <c r="A18" s="4" t="s">
        <v>17</v>
      </c>
      <c r="B18" s="5">
        <v>0</v>
      </c>
      <c r="C18" s="19">
        <v>37406</v>
      </c>
      <c r="D18" s="6">
        <v>0</v>
      </c>
      <c r="E18" s="9" t="s">
        <v>91</v>
      </c>
      <c r="F18" s="7">
        <v>0</v>
      </c>
    </row>
    <row r="19" spans="1:6" x14ac:dyDescent="0.2">
      <c r="A19" s="2" t="s">
        <v>18</v>
      </c>
      <c r="B19" s="11">
        <v>2</v>
      </c>
      <c r="C19" s="19">
        <v>65550.960000000006</v>
      </c>
      <c r="D19" s="6">
        <v>18.98</v>
      </c>
      <c r="E19" s="9">
        <v>2</v>
      </c>
      <c r="F19" s="7">
        <v>17.829999999999998</v>
      </c>
    </row>
    <row r="20" spans="1:6" x14ac:dyDescent="0.2">
      <c r="A20" s="2" t="s">
        <v>19</v>
      </c>
      <c r="B20" s="9">
        <v>2</v>
      </c>
      <c r="C20" s="19">
        <v>48246</v>
      </c>
      <c r="D20" s="6">
        <v>19.91</v>
      </c>
      <c r="E20" s="9">
        <v>35</v>
      </c>
      <c r="F20" s="7">
        <v>12.81</v>
      </c>
    </row>
    <row r="21" spans="1:6" x14ac:dyDescent="0.2">
      <c r="A21" s="2" t="s">
        <v>20</v>
      </c>
      <c r="B21" s="5"/>
      <c r="C21" s="19"/>
      <c r="D21" s="6"/>
      <c r="E21" s="9"/>
      <c r="F21" s="7"/>
    </row>
    <row r="22" spans="1:6" x14ac:dyDescent="0.2">
      <c r="A22" s="2" t="s">
        <v>21</v>
      </c>
      <c r="B22" s="5">
        <v>1</v>
      </c>
      <c r="C22" s="19">
        <v>64848.31</v>
      </c>
      <c r="D22" s="6">
        <v>21.68</v>
      </c>
      <c r="E22" s="9">
        <v>6</v>
      </c>
      <c r="F22" s="7">
        <v>20.18</v>
      </c>
    </row>
    <row r="23" spans="1:6" x14ac:dyDescent="0.2">
      <c r="A23" s="2" t="s">
        <v>22</v>
      </c>
      <c r="B23" s="5">
        <v>2</v>
      </c>
      <c r="C23" s="19">
        <v>74780</v>
      </c>
      <c r="D23" s="6">
        <v>27.34</v>
      </c>
      <c r="E23" s="9">
        <v>17</v>
      </c>
      <c r="F23" s="7">
        <v>21.63</v>
      </c>
    </row>
    <row r="24" spans="1:6" x14ac:dyDescent="0.2">
      <c r="A24" s="2" t="s">
        <v>23</v>
      </c>
      <c r="B24" s="5"/>
      <c r="C24" s="19"/>
      <c r="D24" s="6"/>
      <c r="E24" s="9"/>
      <c r="F24" s="7"/>
    </row>
    <row r="25" spans="1:6" x14ac:dyDescent="0.2">
      <c r="A25" s="2" t="s">
        <v>24</v>
      </c>
      <c r="B25" s="9">
        <v>2</v>
      </c>
      <c r="C25" s="19">
        <v>69184</v>
      </c>
      <c r="D25" s="6">
        <v>21.2</v>
      </c>
      <c r="E25" s="9">
        <v>4</v>
      </c>
      <c r="F25" s="7">
        <v>0</v>
      </c>
    </row>
    <row r="26" spans="1:6" x14ac:dyDescent="0.2">
      <c r="A26" s="2" t="s">
        <v>25</v>
      </c>
      <c r="B26" s="9">
        <v>1</v>
      </c>
      <c r="C26" s="19">
        <v>60378</v>
      </c>
      <c r="D26" s="6">
        <v>18.170000000000002</v>
      </c>
      <c r="E26" s="9">
        <v>1</v>
      </c>
      <c r="F26" s="7">
        <v>0</v>
      </c>
    </row>
    <row r="27" spans="1:6" x14ac:dyDescent="0.2">
      <c r="A27" s="2" t="s">
        <v>26</v>
      </c>
      <c r="B27" s="9">
        <v>2</v>
      </c>
      <c r="C27" s="19">
        <v>62648</v>
      </c>
      <c r="D27" s="6">
        <v>19.760000000000002</v>
      </c>
      <c r="E27" s="9">
        <v>20</v>
      </c>
      <c r="F27" s="7">
        <v>16.170000000000002</v>
      </c>
    </row>
    <row r="28" spans="1:6" x14ac:dyDescent="0.2">
      <c r="A28" s="2" t="s">
        <v>27</v>
      </c>
      <c r="B28" s="9">
        <v>2</v>
      </c>
      <c r="C28" s="19">
        <v>67219</v>
      </c>
      <c r="D28" s="6">
        <v>23.97</v>
      </c>
      <c r="E28" s="9">
        <v>9</v>
      </c>
      <c r="F28" s="7">
        <v>19</v>
      </c>
    </row>
    <row r="29" spans="1:6" x14ac:dyDescent="0.2">
      <c r="A29" s="2" t="s">
        <v>28</v>
      </c>
      <c r="B29" s="5">
        <v>7</v>
      </c>
      <c r="C29" s="19">
        <v>89637.6</v>
      </c>
      <c r="D29" s="6">
        <v>47.51</v>
      </c>
      <c r="E29" s="9">
        <v>1</v>
      </c>
      <c r="F29" s="7">
        <v>35.590000000000003</v>
      </c>
    </row>
    <row r="30" spans="1:6" x14ac:dyDescent="0.2">
      <c r="A30" s="2" t="s">
        <v>29</v>
      </c>
      <c r="B30" s="5">
        <v>3</v>
      </c>
      <c r="C30" s="19">
        <v>74292</v>
      </c>
      <c r="D30" s="6">
        <v>34.299999999999997</v>
      </c>
      <c r="E30" s="9">
        <v>11</v>
      </c>
      <c r="F30" s="7">
        <v>25.93</v>
      </c>
    </row>
    <row r="31" spans="1:6" x14ac:dyDescent="0.2">
      <c r="A31" s="2" t="s">
        <v>30</v>
      </c>
      <c r="B31" s="9">
        <v>3</v>
      </c>
      <c r="C31" s="19">
        <v>66643.199999999997</v>
      </c>
      <c r="D31" s="6">
        <v>17.440000000000001</v>
      </c>
      <c r="E31" s="9">
        <v>3</v>
      </c>
      <c r="F31" s="7">
        <v>18.04</v>
      </c>
    </row>
    <row r="32" spans="1:6" x14ac:dyDescent="0.2">
      <c r="A32" s="2" t="s">
        <v>31</v>
      </c>
      <c r="B32" s="5">
        <v>1</v>
      </c>
      <c r="C32" s="19">
        <v>45708</v>
      </c>
      <c r="D32" s="6">
        <v>14</v>
      </c>
      <c r="E32" s="9">
        <v>1</v>
      </c>
      <c r="F32" s="7">
        <v>0</v>
      </c>
    </row>
    <row r="33" spans="1:6" x14ac:dyDescent="0.2">
      <c r="A33" s="2" t="s">
        <v>32</v>
      </c>
      <c r="B33" s="5">
        <v>1</v>
      </c>
      <c r="C33" s="19">
        <v>59132</v>
      </c>
      <c r="D33" s="6">
        <v>14.94</v>
      </c>
      <c r="E33" s="9">
        <v>2</v>
      </c>
      <c r="F33" s="73">
        <v>14.5</v>
      </c>
    </row>
    <row r="34" spans="1:6" x14ac:dyDescent="0.2">
      <c r="A34" s="2" t="s">
        <v>33</v>
      </c>
      <c r="B34" s="9">
        <v>2</v>
      </c>
      <c r="C34" s="19">
        <v>69412.72</v>
      </c>
      <c r="D34" s="6">
        <v>18.5</v>
      </c>
      <c r="E34" s="9">
        <v>2</v>
      </c>
      <c r="F34" s="7">
        <v>18</v>
      </c>
    </row>
    <row r="35" spans="1:6" x14ac:dyDescent="0.2">
      <c r="A35" s="2" t="s">
        <v>34</v>
      </c>
      <c r="B35" s="5">
        <v>3</v>
      </c>
      <c r="C35" s="19">
        <v>65451.839999999997</v>
      </c>
      <c r="D35" s="6">
        <v>19</v>
      </c>
      <c r="E35" s="9">
        <v>3</v>
      </c>
      <c r="F35" s="7">
        <v>0</v>
      </c>
    </row>
    <row r="36" spans="1:6" x14ac:dyDescent="0.2">
      <c r="A36" s="2" t="s">
        <v>35</v>
      </c>
      <c r="B36" s="5">
        <v>6</v>
      </c>
      <c r="C36" s="19">
        <v>89045</v>
      </c>
      <c r="D36" s="6">
        <v>30.15</v>
      </c>
      <c r="E36" s="9">
        <v>13</v>
      </c>
      <c r="F36" s="7">
        <v>25.73</v>
      </c>
    </row>
    <row r="37" spans="1:6" x14ac:dyDescent="0.2">
      <c r="A37" s="2" t="s">
        <v>36</v>
      </c>
      <c r="B37" s="5">
        <v>1.5</v>
      </c>
      <c r="C37" s="19">
        <v>51334.400000000001</v>
      </c>
      <c r="D37" s="6">
        <f>35755.2/2080</f>
        <v>17.189999999999998</v>
      </c>
      <c r="E37" s="9">
        <v>6</v>
      </c>
      <c r="F37" s="7">
        <v>16</v>
      </c>
    </row>
    <row r="38" spans="1:6" x14ac:dyDescent="0.2">
      <c r="A38" s="2" t="s">
        <v>37</v>
      </c>
      <c r="B38" s="9">
        <v>2</v>
      </c>
      <c r="C38" s="19">
        <v>63737.760000000002</v>
      </c>
      <c r="D38" s="6">
        <v>17.93</v>
      </c>
      <c r="E38" s="9">
        <v>1</v>
      </c>
      <c r="F38" s="7">
        <v>17.93</v>
      </c>
    </row>
    <row r="39" spans="1:6" x14ac:dyDescent="0.2">
      <c r="A39" s="2" t="s">
        <v>38</v>
      </c>
      <c r="B39" s="9">
        <v>2</v>
      </c>
      <c r="C39" s="19">
        <v>75457.94</v>
      </c>
      <c r="D39" s="6">
        <v>19</v>
      </c>
      <c r="E39" s="9">
        <v>6</v>
      </c>
      <c r="F39" s="7">
        <v>16.03</v>
      </c>
    </row>
    <row r="40" spans="1:6" x14ac:dyDescent="0.2">
      <c r="A40" s="2" t="s">
        <v>39</v>
      </c>
      <c r="B40" s="5">
        <v>2</v>
      </c>
      <c r="C40" s="19">
        <v>60100</v>
      </c>
      <c r="D40" s="6">
        <v>21.98</v>
      </c>
      <c r="E40" s="9">
        <v>22</v>
      </c>
      <c r="F40" s="7">
        <v>15</v>
      </c>
    </row>
    <row r="41" spans="1:6" x14ac:dyDescent="0.2">
      <c r="A41" s="2" t="s">
        <v>40</v>
      </c>
      <c r="B41" s="9">
        <v>2</v>
      </c>
      <c r="C41" s="19">
        <v>55038.06</v>
      </c>
      <c r="D41" s="6">
        <v>23.85</v>
      </c>
      <c r="E41" s="9">
        <v>16</v>
      </c>
      <c r="F41" s="7">
        <v>0</v>
      </c>
    </row>
    <row r="42" spans="1:6" x14ac:dyDescent="0.2">
      <c r="A42" s="2" t="s">
        <v>41</v>
      </c>
      <c r="B42" s="5">
        <v>2</v>
      </c>
      <c r="C42" s="19">
        <v>66045</v>
      </c>
      <c r="D42" s="6">
        <v>29.58</v>
      </c>
      <c r="E42" s="9">
        <v>20</v>
      </c>
      <c r="F42" s="7">
        <v>26</v>
      </c>
    </row>
    <row r="43" spans="1:6" x14ac:dyDescent="0.2">
      <c r="A43" s="2" t="s">
        <v>42</v>
      </c>
      <c r="B43" s="5">
        <v>6</v>
      </c>
      <c r="C43" s="19">
        <v>95784</v>
      </c>
      <c r="D43" s="6">
        <v>31.25</v>
      </c>
      <c r="E43" s="9">
        <v>5</v>
      </c>
      <c r="F43" s="7">
        <v>30.13</v>
      </c>
    </row>
    <row r="44" spans="1:6" x14ac:dyDescent="0.2">
      <c r="A44" s="2" t="s">
        <v>43</v>
      </c>
      <c r="B44" s="5">
        <v>3</v>
      </c>
      <c r="C44" s="19">
        <v>87636.160000000003</v>
      </c>
      <c r="D44" s="6">
        <v>22.44</v>
      </c>
      <c r="E44" s="9">
        <v>2</v>
      </c>
      <c r="F44" s="7">
        <v>22.44</v>
      </c>
    </row>
    <row r="45" spans="1:6" x14ac:dyDescent="0.2">
      <c r="A45" s="4" t="s">
        <v>44</v>
      </c>
      <c r="B45" s="12">
        <v>2</v>
      </c>
      <c r="C45" s="21">
        <v>70012.800000000003</v>
      </c>
      <c r="D45" s="16">
        <v>19.95</v>
      </c>
      <c r="E45" s="13">
        <v>1</v>
      </c>
      <c r="F45" s="15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Survey&amp;R&amp;K03+032Treasurer's Office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47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27" width="11" customWidth="1"/>
  </cols>
  <sheetData>
    <row r="1" spans="1:37" x14ac:dyDescent="0.2">
      <c r="A1" s="1" t="s">
        <v>0</v>
      </c>
      <c r="B1" s="1" t="s">
        <v>121</v>
      </c>
      <c r="C1" s="1" t="s">
        <v>122</v>
      </c>
      <c r="D1" s="1" t="s">
        <v>123</v>
      </c>
      <c r="E1" s="1" t="s">
        <v>124</v>
      </c>
      <c r="F1" s="1" t="s">
        <v>125</v>
      </c>
      <c r="G1" s="1" t="s">
        <v>126</v>
      </c>
      <c r="H1" s="1" t="s">
        <v>128</v>
      </c>
      <c r="I1" s="1" t="s">
        <v>127</v>
      </c>
      <c r="J1" s="1" t="s">
        <v>129</v>
      </c>
      <c r="K1" s="1" t="s">
        <v>130</v>
      </c>
      <c r="L1" s="1" t="s">
        <v>131</v>
      </c>
      <c r="M1" s="1" t="s">
        <v>132</v>
      </c>
      <c r="N1" s="1" t="s">
        <v>88</v>
      </c>
      <c r="O1" s="1" t="s">
        <v>133</v>
      </c>
      <c r="P1" s="1" t="s">
        <v>134</v>
      </c>
      <c r="Q1" s="1" t="s">
        <v>137</v>
      </c>
      <c r="R1" s="1" t="s">
        <v>135</v>
      </c>
      <c r="S1" s="1" t="s">
        <v>136</v>
      </c>
      <c r="T1" s="1" t="s">
        <v>140</v>
      </c>
      <c r="U1" s="1" t="s">
        <v>138</v>
      </c>
      <c r="V1" s="1" t="s">
        <v>139</v>
      </c>
      <c r="W1" s="1" t="s">
        <v>141</v>
      </c>
      <c r="X1" s="1" t="s">
        <v>142</v>
      </c>
      <c r="Y1" s="1" t="s">
        <v>143</v>
      </c>
      <c r="Z1" s="1" t="s">
        <v>144</v>
      </c>
      <c r="AA1" s="1" t="s">
        <v>145</v>
      </c>
      <c r="AB1" s="1" t="s">
        <v>146</v>
      </c>
      <c r="AC1" s="1" t="s">
        <v>169</v>
      </c>
      <c r="AD1" s="1" t="s">
        <v>170</v>
      </c>
      <c r="AE1" s="1" t="s">
        <v>171</v>
      </c>
      <c r="AF1" s="44" t="s">
        <v>175</v>
      </c>
      <c r="AG1" s="44" t="s">
        <v>176</v>
      </c>
      <c r="AH1" s="44" t="s">
        <v>177</v>
      </c>
      <c r="AI1" s="44" t="s">
        <v>180</v>
      </c>
      <c r="AJ1" s="44" t="s">
        <v>179</v>
      </c>
      <c r="AK1" s="44" t="s">
        <v>178</v>
      </c>
    </row>
    <row r="2" spans="1:37" x14ac:dyDescent="0.2">
      <c r="A2" s="4" t="s">
        <v>1</v>
      </c>
      <c r="B2" s="8">
        <v>52.16</v>
      </c>
      <c r="C2" s="9">
        <v>17</v>
      </c>
      <c r="D2" s="8">
        <v>0</v>
      </c>
      <c r="E2" s="8">
        <v>61.95</v>
      </c>
      <c r="F2" s="9">
        <v>2</v>
      </c>
      <c r="G2" s="8">
        <v>0</v>
      </c>
      <c r="H2" s="8">
        <v>0</v>
      </c>
      <c r="I2" s="9" t="s">
        <v>91</v>
      </c>
      <c r="J2" s="8">
        <v>0</v>
      </c>
      <c r="K2" s="8">
        <v>46.54</v>
      </c>
      <c r="L2" s="9">
        <v>1</v>
      </c>
      <c r="M2" s="8">
        <v>0</v>
      </c>
      <c r="N2" s="8">
        <v>54</v>
      </c>
      <c r="O2" s="9">
        <v>1</v>
      </c>
      <c r="P2" s="8">
        <v>0</v>
      </c>
      <c r="Q2" s="8">
        <v>0</v>
      </c>
      <c r="R2" s="9" t="s">
        <v>91</v>
      </c>
      <c r="S2" s="8">
        <v>0</v>
      </c>
      <c r="T2" s="8">
        <v>49.27</v>
      </c>
      <c r="U2" s="9">
        <v>10</v>
      </c>
      <c r="V2" s="8">
        <v>0</v>
      </c>
      <c r="W2" s="8">
        <v>46.37</v>
      </c>
      <c r="X2" s="9">
        <v>10</v>
      </c>
      <c r="Y2" s="7">
        <v>0</v>
      </c>
      <c r="Z2" s="8">
        <v>74.459999999999994</v>
      </c>
      <c r="AA2" s="9">
        <v>10</v>
      </c>
      <c r="AB2" s="8">
        <v>0</v>
      </c>
      <c r="AC2" s="7">
        <v>40.880000000000003</v>
      </c>
      <c r="AD2" s="9">
        <v>16</v>
      </c>
      <c r="AE2" s="7">
        <v>0</v>
      </c>
      <c r="AF2" s="7">
        <v>86.28</v>
      </c>
      <c r="AG2" s="9">
        <v>27</v>
      </c>
      <c r="AH2" s="7">
        <v>0</v>
      </c>
      <c r="AI2" s="7">
        <v>52.17</v>
      </c>
      <c r="AJ2" s="9">
        <v>22</v>
      </c>
      <c r="AK2" s="7">
        <v>0</v>
      </c>
    </row>
    <row r="3" spans="1:37" x14ac:dyDescent="0.2">
      <c r="A3" s="2" t="s">
        <v>2</v>
      </c>
      <c r="B3" s="8">
        <v>23.3</v>
      </c>
      <c r="C3" s="9">
        <v>4</v>
      </c>
      <c r="D3" s="8">
        <v>22.63</v>
      </c>
      <c r="E3" s="8">
        <v>0</v>
      </c>
      <c r="F3" s="9" t="s">
        <v>91</v>
      </c>
      <c r="G3" s="8">
        <v>0</v>
      </c>
      <c r="H3" s="8">
        <f>64230/2030</f>
        <v>31.64039408866995</v>
      </c>
      <c r="I3" s="9">
        <v>6</v>
      </c>
      <c r="J3" s="8">
        <v>0</v>
      </c>
      <c r="K3" s="8">
        <v>20.260000000000002</v>
      </c>
      <c r="L3" s="9">
        <v>8</v>
      </c>
      <c r="M3" s="8">
        <v>16.88</v>
      </c>
      <c r="N3" s="8">
        <v>0</v>
      </c>
      <c r="O3" s="9" t="s">
        <v>91</v>
      </c>
      <c r="P3" s="8">
        <v>0</v>
      </c>
      <c r="Q3" s="8">
        <v>0</v>
      </c>
      <c r="R3" s="9" t="s">
        <v>91</v>
      </c>
      <c r="S3" s="8">
        <v>0</v>
      </c>
      <c r="T3" s="8">
        <v>18.600000000000001</v>
      </c>
      <c r="U3" s="9">
        <v>10</v>
      </c>
      <c r="V3" s="8">
        <v>15.65</v>
      </c>
      <c r="W3" s="34">
        <v>19.100000000000001</v>
      </c>
      <c r="X3" s="32">
        <v>9</v>
      </c>
      <c r="Y3" s="7">
        <v>19.05</v>
      </c>
      <c r="Z3" s="34">
        <v>35</v>
      </c>
      <c r="AA3" s="32">
        <v>1</v>
      </c>
      <c r="AB3" s="8">
        <v>35</v>
      </c>
      <c r="AC3" s="7">
        <v>25.46</v>
      </c>
      <c r="AD3" s="32">
        <v>2</v>
      </c>
      <c r="AE3" s="7">
        <v>22.91</v>
      </c>
      <c r="AF3" s="7">
        <v>0</v>
      </c>
      <c r="AG3" s="32" t="s">
        <v>91</v>
      </c>
      <c r="AH3" s="7">
        <v>0</v>
      </c>
      <c r="AI3" s="7">
        <v>0</v>
      </c>
      <c r="AJ3" s="32" t="s">
        <v>91</v>
      </c>
      <c r="AK3" s="7">
        <v>0</v>
      </c>
    </row>
    <row r="4" spans="1:37" x14ac:dyDescent="0.2">
      <c r="A4" s="2" t="s">
        <v>3</v>
      </c>
      <c r="B4" s="8">
        <v>31.97</v>
      </c>
      <c r="C4" s="9">
        <v>3</v>
      </c>
      <c r="D4" s="8">
        <v>31.53</v>
      </c>
      <c r="E4" s="8">
        <v>37.450000000000003</v>
      </c>
      <c r="F4" s="9">
        <v>16</v>
      </c>
      <c r="G4" s="8">
        <v>37.450000000000003</v>
      </c>
      <c r="H4" s="8">
        <v>29.33</v>
      </c>
      <c r="I4" s="9">
        <v>16</v>
      </c>
      <c r="J4" s="8">
        <v>28.92</v>
      </c>
      <c r="K4" s="8">
        <v>0</v>
      </c>
      <c r="L4" s="9" t="s">
        <v>91</v>
      </c>
      <c r="M4" s="8">
        <v>28.92</v>
      </c>
      <c r="N4" s="8">
        <v>36.26</v>
      </c>
      <c r="O4" s="9">
        <v>29</v>
      </c>
      <c r="P4" s="8">
        <v>31.53</v>
      </c>
      <c r="Q4" s="8">
        <v>31.53</v>
      </c>
      <c r="R4" s="9">
        <v>13</v>
      </c>
      <c r="S4" s="8">
        <v>31.53</v>
      </c>
      <c r="T4" s="8">
        <v>22.27</v>
      </c>
      <c r="U4" s="9">
        <v>11</v>
      </c>
      <c r="V4" s="8">
        <v>21.66</v>
      </c>
      <c r="W4" s="7">
        <v>26.53</v>
      </c>
      <c r="X4" s="32">
        <v>2</v>
      </c>
      <c r="Y4" s="7">
        <v>26.53</v>
      </c>
      <c r="Z4" s="7">
        <v>40.83</v>
      </c>
      <c r="AA4" s="32">
        <v>4</v>
      </c>
      <c r="AB4" s="8">
        <v>40.83</v>
      </c>
      <c r="AC4" s="7">
        <v>30.52</v>
      </c>
      <c r="AD4" s="32">
        <v>20</v>
      </c>
      <c r="AE4" s="7">
        <v>26.53</v>
      </c>
      <c r="AF4" s="7">
        <v>50.44</v>
      </c>
      <c r="AG4" s="32">
        <v>26</v>
      </c>
      <c r="AH4" s="7">
        <v>50.44</v>
      </c>
      <c r="AI4" s="7">
        <v>31.53</v>
      </c>
      <c r="AJ4" s="32">
        <v>1</v>
      </c>
      <c r="AK4" s="7">
        <v>31.53</v>
      </c>
    </row>
    <row r="5" spans="1:37" x14ac:dyDescent="0.2">
      <c r="A5" s="2" t="s">
        <v>4</v>
      </c>
      <c r="B5" s="8">
        <v>0</v>
      </c>
      <c r="C5" s="9" t="s">
        <v>91</v>
      </c>
      <c r="D5" s="8">
        <v>0</v>
      </c>
      <c r="E5" s="8">
        <v>31.8</v>
      </c>
      <c r="F5" s="9">
        <v>4</v>
      </c>
      <c r="G5" s="8">
        <v>31.8</v>
      </c>
      <c r="H5" s="8">
        <v>32.6</v>
      </c>
      <c r="I5" s="9">
        <v>33</v>
      </c>
      <c r="J5" s="8">
        <v>30.87</v>
      </c>
      <c r="K5" s="8">
        <v>0</v>
      </c>
      <c r="L5" s="9" t="s">
        <v>91</v>
      </c>
      <c r="M5" s="8">
        <v>0</v>
      </c>
      <c r="N5" s="8">
        <v>0</v>
      </c>
      <c r="O5" s="9" t="s">
        <v>91</v>
      </c>
      <c r="P5" s="8">
        <v>0</v>
      </c>
      <c r="Q5" s="8">
        <v>25.57</v>
      </c>
      <c r="R5" s="9">
        <v>18</v>
      </c>
      <c r="S5" s="8">
        <v>24.71</v>
      </c>
      <c r="T5" s="8">
        <v>26.69</v>
      </c>
      <c r="U5" s="9">
        <v>25</v>
      </c>
      <c r="V5" s="8">
        <v>26.69</v>
      </c>
      <c r="W5" s="7">
        <v>25.92</v>
      </c>
      <c r="X5" s="32">
        <v>16</v>
      </c>
      <c r="Y5" s="7">
        <v>25.92</v>
      </c>
      <c r="Z5" s="7">
        <v>0</v>
      </c>
      <c r="AA5" s="7" t="s">
        <v>91</v>
      </c>
      <c r="AB5" s="8">
        <v>0</v>
      </c>
      <c r="AC5" s="7">
        <v>24.7</v>
      </c>
      <c r="AD5" s="32">
        <v>13</v>
      </c>
      <c r="AE5" s="7">
        <v>24.12</v>
      </c>
      <c r="AF5" s="7">
        <v>0</v>
      </c>
      <c r="AG5" s="32" t="s">
        <v>91</v>
      </c>
      <c r="AH5" s="7">
        <v>0</v>
      </c>
      <c r="AI5" s="7">
        <v>0</v>
      </c>
      <c r="AJ5" s="32" t="s">
        <v>91</v>
      </c>
      <c r="AK5" s="7">
        <v>0</v>
      </c>
    </row>
    <row r="6" spans="1:37" x14ac:dyDescent="0.2">
      <c r="A6" s="2" t="s">
        <v>5</v>
      </c>
      <c r="B6" s="8"/>
      <c r="C6" s="9"/>
      <c r="D6" s="8"/>
      <c r="E6" s="8"/>
      <c r="F6" s="9"/>
      <c r="G6" s="8"/>
      <c r="H6" s="8"/>
      <c r="I6" s="9"/>
      <c r="J6" s="8"/>
      <c r="K6" s="8"/>
      <c r="L6" s="9"/>
      <c r="M6" s="8"/>
      <c r="N6" s="8"/>
      <c r="O6" s="9"/>
      <c r="P6" s="8"/>
      <c r="Q6" s="8"/>
      <c r="R6" s="9"/>
      <c r="S6" s="8"/>
      <c r="T6" s="8"/>
      <c r="U6" s="9"/>
      <c r="V6" s="8"/>
      <c r="W6" s="7"/>
      <c r="X6" s="32"/>
      <c r="Y6" s="7"/>
      <c r="Z6" s="7"/>
      <c r="AA6" s="7"/>
      <c r="AB6" s="8"/>
      <c r="AC6" s="7"/>
      <c r="AD6" s="32"/>
      <c r="AE6" s="7"/>
      <c r="AF6" s="7"/>
      <c r="AG6" s="32"/>
      <c r="AH6" s="7"/>
      <c r="AI6" s="7"/>
      <c r="AJ6" s="32"/>
      <c r="AK6" s="7"/>
    </row>
    <row r="7" spans="1:37" x14ac:dyDescent="0.2">
      <c r="A7" s="2" t="s">
        <v>6</v>
      </c>
      <c r="B7" s="62">
        <v>38.19</v>
      </c>
      <c r="C7" s="63">
        <v>2</v>
      </c>
      <c r="D7" s="62">
        <v>0</v>
      </c>
      <c r="E7" s="62">
        <v>39.33</v>
      </c>
      <c r="F7" s="63">
        <v>5</v>
      </c>
      <c r="G7" s="62">
        <v>0</v>
      </c>
      <c r="H7" s="62">
        <v>32.21</v>
      </c>
      <c r="I7" s="63">
        <v>4</v>
      </c>
      <c r="J7" s="62">
        <v>25.4</v>
      </c>
      <c r="K7" s="62">
        <v>27.94</v>
      </c>
      <c r="L7" s="63">
        <v>2</v>
      </c>
      <c r="M7" s="62">
        <v>19.61</v>
      </c>
      <c r="N7" s="62">
        <v>31.21</v>
      </c>
      <c r="O7" s="63">
        <v>23</v>
      </c>
      <c r="P7" s="62">
        <v>25.4</v>
      </c>
      <c r="Q7" s="62">
        <v>38.25</v>
      </c>
      <c r="R7" s="63">
        <v>22</v>
      </c>
      <c r="S7" s="62">
        <v>0</v>
      </c>
      <c r="T7" s="62">
        <v>24.82</v>
      </c>
      <c r="U7" s="63">
        <v>11</v>
      </c>
      <c r="V7" s="62">
        <v>19.61</v>
      </c>
      <c r="W7" s="64">
        <v>36.18</v>
      </c>
      <c r="X7" s="70">
        <v>9</v>
      </c>
      <c r="Y7" s="64">
        <v>25.4</v>
      </c>
      <c r="Z7" s="64">
        <v>40.51</v>
      </c>
      <c r="AA7" s="70">
        <v>4</v>
      </c>
      <c r="AB7" s="62">
        <v>0</v>
      </c>
      <c r="AC7" s="64">
        <v>35.01</v>
      </c>
      <c r="AD7" s="70">
        <v>13</v>
      </c>
      <c r="AE7" s="64">
        <v>0</v>
      </c>
      <c r="AF7" s="7">
        <v>80</v>
      </c>
      <c r="AG7" s="32" t="s">
        <v>91</v>
      </c>
      <c r="AH7" s="7">
        <v>0</v>
      </c>
      <c r="AI7" s="7" t="s">
        <v>235</v>
      </c>
      <c r="AJ7" s="32">
        <v>1</v>
      </c>
      <c r="AK7" s="7">
        <v>0</v>
      </c>
    </row>
    <row r="8" spans="1:37" x14ac:dyDescent="0.2">
      <c r="A8" s="2" t="s">
        <v>7</v>
      </c>
      <c r="B8" s="8">
        <v>50.98</v>
      </c>
      <c r="C8" s="9">
        <v>19</v>
      </c>
      <c r="D8" s="8">
        <v>38.75</v>
      </c>
      <c r="E8" s="8">
        <v>0</v>
      </c>
      <c r="F8" s="9" t="s">
        <v>91</v>
      </c>
      <c r="G8" s="8">
        <v>0</v>
      </c>
      <c r="H8" s="8">
        <v>49.89</v>
      </c>
      <c r="I8" s="9">
        <v>6</v>
      </c>
      <c r="J8" s="8">
        <v>38.75</v>
      </c>
      <c r="K8" s="8">
        <v>32.409999999999997</v>
      </c>
      <c r="L8" s="9">
        <v>10</v>
      </c>
      <c r="M8" s="8">
        <v>24.63</v>
      </c>
      <c r="N8" s="8">
        <v>50.96</v>
      </c>
      <c r="O8" s="9">
        <v>27</v>
      </c>
      <c r="P8" s="8">
        <v>38.75</v>
      </c>
      <c r="Q8" s="8">
        <v>36.93</v>
      </c>
      <c r="R8" s="9">
        <v>20</v>
      </c>
      <c r="S8" s="8">
        <v>27.58</v>
      </c>
      <c r="T8" s="8">
        <v>40.29</v>
      </c>
      <c r="U8" s="9">
        <v>29</v>
      </c>
      <c r="V8" s="8">
        <v>30.89</v>
      </c>
      <c r="W8" s="7">
        <v>51.69</v>
      </c>
      <c r="X8" s="32">
        <v>10</v>
      </c>
      <c r="Y8" s="7">
        <v>38.75</v>
      </c>
      <c r="Z8" s="7">
        <v>40.24</v>
      </c>
      <c r="AA8" s="32">
        <v>1</v>
      </c>
      <c r="AB8" s="8">
        <v>34.6</v>
      </c>
      <c r="AC8" s="7">
        <v>33.69</v>
      </c>
      <c r="AD8" s="32">
        <v>4</v>
      </c>
      <c r="AE8" s="7">
        <v>24.63</v>
      </c>
      <c r="AF8" s="7">
        <v>0</v>
      </c>
      <c r="AG8" s="32" t="s">
        <v>91</v>
      </c>
      <c r="AH8" s="7">
        <v>60.98</v>
      </c>
      <c r="AI8" s="7">
        <v>35.4</v>
      </c>
      <c r="AJ8" s="32">
        <v>1</v>
      </c>
      <c r="AK8" s="7">
        <v>24.63</v>
      </c>
    </row>
    <row r="9" spans="1:37" x14ac:dyDescent="0.2">
      <c r="A9" s="2" t="s">
        <v>8</v>
      </c>
      <c r="B9" s="8">
        <v>35.65</v>
      </c>
      <c r="C9" s="9">
        <v>2</v>
      </c>
      <c r="D9" s="8">
        <v>34.619999999999997</v>
      </c>
      <c r="E9" s="8">
        <v>0</v>
      </c>
      <c r="F9" s="9" t="s">
        <v>91</v>
      </c>
      <c r="G9" s="8">
        <v>0</v>
      </c>
      <c r="H9" s="8">
        <v>30.28</v>
      </c>
      <c r="I9" s="9">
        <v>9</v>
      </c>
      <c r="J9" s="8">
        <v>18.78</v>
      </c>
      <c r="K9" s="8">
        <v>26.44</v>
      </c>
      <c r="L9" s="9">
        <v>23</v>
      </c>
      <c r="M9" s="8">
        <v>15.27</v>
      </c>
      <c r="N9" s="8">
        <v>24.57</v>
      </c>
      <c r="O9" s="9">
        <v>5</v>
      </c>
      <c r="P9" s="8">
        <v>21.85</v>
      </c>
      <c r="Q9" s="8">
        <v>24.57</v>
      </c>
      <c r="R9" s="9">
        <v>5</v>
      </c>
      <c r="S9" s="8">
        <v>21.85</v>
      </c>
      <c r="T9" s="8">
        <v>26.44</v>
      </c>
      <c r="U9" s="9">
        <v>23</v>
      </c>
      <c r="V9" s="8">
        <v>15.27</v>
      </c>
      <c r="W9" s="7">
        <v>25</v>
      </c>
      <c r="X9" s="32">
        <v>4</v>
      </c>
      <c r="Y9" s="7">
        <v>20.67</v>
      </c>
      <c r="Z9" s="7">
        <v>40.86</v>
      </c>
      <c r="AA9" s="32">
        <v>6</v>
      </c>
      <c r="AB9" s="8">
        <v>40.86</v>
      </c>
      <c r="AC9" s="7">
        <v>15</v>
      </c>
      <c r="AD9" s="32">
        <v>6</v>
      </c>
      <c r="AE9" s="7">
        <v>15</v>
      </c>
      <c r="AF9" s="7">
        <v>0</v>
      </c>
      <c r="AG9" s="32" t="s">
        <v>91</v>
      </c>
      <c r="AH9" s="7">
        <v>0</v>
      </c>
      <c r="AI9" s="7">
        <v>0</v>
      </c>
      <c r="AJ9" s="32" t="s">
        <v>91</v>
      </c>
      <c r="AK9" s="7">
        <v>0</v>
      </c>
    </row>
    <row r="10" spans="1:37" x14ac:dyDescent="0.2">
      <c r="A10" s="2" t="s">
        <v>9</v>
      </c>
      <c r="B10" s="8">
        <v>43.02</v>
      </c>
      <c r="C10" s="9">
        <v>21</v>
      </c>
      <c r="D10" s="8">
        <v>34.619999999999997</v>
      </c>
      <c r="E10" s="8">
        <v>40.770000000000003</v>
      </c>
      <c r="F10" s="9">
        <v>3</v>
      </c>
      <c r="G10" s="8">
        <v>34</v>
      </c>
      <c r="H10" s="8">
        <v>42.72</v>
      </c>
      <c r="I10" s="9">
        <v>1</v>
      </c>
      <c r="J10" s="8">
        <v>39.659999999999997</v>
      </c>
      <c r="K10" s="8">
        <v>33.75</v>
      </c>
      <c r="L10" s="9">
        <v>4</v>
      </c>
      <c r="M10" s="8">
        <v>25.67</v>
      </c>
      <c r="N10" s="8">
        <v>0</v>
      </c>
      <c r="O10" s="9" t="s">
        <v>91</v>
      </c>
      <c r="P10" s="8">
        <v>0</v>
      </c>
      <c r="Q10" s="8">
        <v>36.03</v>
      </c>
      <c r="R10" s="9">
        <v>21</v>
      </c>
      <c r="S10" s="8">
        <v>29.58</v>
      </c>
      <c r="T10" s="8">
        <v>28.29</v>
      </c>
      <c r="U10" s="9">
        <v>5</v>
      </c>
      <c r="V10" s="8">
        <v>21.24</v>
      </c>
      <c r="W10" s="7">
        <v>40.770000000000003</v>
      </c>
      <c r="X10" s="32">
        <v>17</v>
      </c>
      <c r="Y10" s="7">
        <v>35.19</v>
      </c>
      <c r="Z10" s="7">
        <v>39.75</v>
      </c>
      <c r="AA10" s="32">
        <v>21</v>
      </c>
      <c r="AB10" s="8">
        <v>35.19</v>
      </c>
      <c r="AC10" s="7">
        <v>0</v>
      </c>
      <c r="AD10" s="32" t="s">
        <v>91</v>
      </c>
      <c r="AE10" s="47">
        <v>0</v>
      </c>
      <c r="AF10" s="47">
        <v>58.1</v>
      </c>
      <c r="AG10" s="46">
        <v>1</v>
      </c>
      <c r="AH10" s="47">
        <v>58.1</v>
      </c>
      <c r="AI10" s="47">
        <v>43.02</v>
      </c>
      <c r="AJ10" s="46">
        <v>30</v>
      </c>
      <c r="AK10" s="7">
        <v>31.25</v>
      </c>
    </row>
    <row r="11" spans="1:37" x14ac:dyDescent="0.2">
      <c r="A11" s="2" t="s">
        <v>10</v>
      </c>
      <c r="B11" s="8">
        <v>41.35</v>
      </c>
      <c r="C11" s="9" t="s">
        <v>91</v>
      </c>
      <c r="D11" s="8">
        <v>41.35</v>
      </c>
      <c r="E11" s="8">
        <v>50.68</v>
      </c>
      <c r="F11" s="9" t="s">
        <v>91</v>
      </c>
      <c r="G11" s="8">
        <v>0</v>
      </c>
      <c r="H11" s="8">
        <v>41.7</v>
      </c>
      <c r="I11" s="9" t="s">
        <v>91</v>
      </c>
      <c r="J11" s="8">
        <v>0</v>
      </c>
      <c r="K11" s="8">
        <v>43.1</v>
      </c>
      <c r="L11" s="9" t="s">
        <v>91</v>
      </c>
      <c r="M11" s="8">
        <v>0</v>
      </c>
      <c r="N11" s="8">
        <v>36.39</v>
      </c>
      <c r="O11" s="9" t="s">
        <v>91</v>
      </c>
      <c r="P11" s="8">
        <v>0</v>
      </c>
      <c r="Q11" s="8">
        <v>34.19</v>
      </c>
      <c r="R11" s="9" t="s">
        <v>91</v>
      </c>
      <c r="S11" s="8">
        <v>0</v>
      </c>
      <c r="T11" s="8">
        <v>27.4</v>
      </c>
      <c r="U11" s="9" t="s">
        <v>91</v>
      </c>
      <c r="V11" s="8">
        <v>0</v>
      </c>
      <c r="W11" s="7">
        <v>31.46</v>
      </c>
      <c r="X11" s="32" t="s">
        <v>91</v>
      </c>
      <c r="Y11" s="7">
        <v>0</v>
      </c>
      <c r="Z11" s="7">
        <v>53.02</v>
      </c>
      <c r="AA11" s="32" t="s">
        <v>91</v>
      </c>
      <c r="AB11" s="8">
        <v>0</v>
      </c>
      <c r="AC11" s="7">
        <v>27.21</v>
      </c>
      <c r="AD11" s="32" t="s">
        <v>91</v>
      </c>
      <c r="AE11" s="7">
        <v>0</v>
      </c>
      <c r="AF11" s="7">
        <v>56.36</v>
      </c>
      <c r="AG11" s="32" t="s">
        <v>91</v>
      </c>
      <c r="AH11" s="7">
        <v>0</v>
      </c>
      <c r="AI11" s="7">
        <v>39.89</v>
      </c>
      <c r="AJ11" s="32" t="s">
        <v>91</v>
      </c>
      <c r="AK11" s="7">
        <v>0</v>
      </c>
    </row>
    <row r="12" spans="1:37" x14ac:dyDescent="0.2">
      <c r="A12" s="2" t="s">
        <v>11</v>
      </c>
      <c r="B12" s="8">
        <v>0</v>
      </c>
      <c r="C12" s="9" t="s">
        <v>91</v>
      </c>
      <c r="D12" s="8">
        <v>0</v>
      </c>
      <c r="E12" s="8">
        <v>0</v>
      </c>
      <c r="F12" s="9" t="s">
        <v>91</v>
      </c>
      <c r="G12" s="8">
        <v>0</v>
      </c>
      <c r="H12" s="8">
        <v>29.75</v>
      </c>
      <c r="I12" s="9">
        <v>25</v>
      </c>
      <c r="J12" s="8">
        <v>22.08</v>
      </c>
      <c r="K12" s="8">
        <v>27.63</v>
      </c>
      <c r="L12" s="9">
        <v>15</v>
      </c>
      <c r="M12" s="8">
        <v>27.64</v>
      </c>
      <c r="N12" s="8">
        <v>26.46</v>
      </c>
      <c r="O12" s="9">
        <v>15</v>
      </c>
      <c r="P12" s="8">
        <v>21.28</v>
      </c>
      <c r="Q12" s="8">
        <v>0</v>
      </c>
      <c r="R12" s="9" t="s">
        <v>91</v>
      </c>
      <c r="S12" s="8">
        <v>0</v>
      </c>
      <c r="T12" s="10">
        <v>19.8</v>
      </c>
      <c r="U12" s="9">
        <v>7</v>
      </c>
      <c r="V12" s="8">
        <v>18.73</v>
      </c>
      <c r="W12" s="7">
        <v>9.5399999999999991</v>
      </c>
      <c r="X12" s="32">
        <v>3</v>
      </c>
      <c r="Y12" s="7">
        <v>9.5399999999999991</v>
      </c>
      <c r="Z12" s="7">
        <v>0</v>
      </c>
      <c r="AA12" s="7" t="s">
        <v>91</v>
      </c>
      <c r="AB12" s="8">
        <v>0</v>
      </c>
      <c r="AC12" s="7">
        <v>0</v>
      </c>
      <c r="AD12" s="32" t="s">
        <v>91</v>
      </c>
      <c r="AE12" s="7">
        <v>0</v>
      </c>
      <c r="AF12" s="7">
        <v>39.1</v>
      </c>
      <c r="AG12" s="32" t="s">
        <v>91</v>
      </c>
      <c r="AH12" s="7">
        <v>39.1</v>
      </c>
      <c r="AI12" s="7">
        <v>20.38</v>
      </c>
      <c r="AJ12" s="46">
        <v>9</v>
      </c>
      <c r="AK12" s="7">
        <v>18.84</v>
      </c>
    </row>
    <row r="13" spans="1:37" x14ac:dyDescent="0.2">
      <c r="A13" s="2" t="s">
        <v>12</v>
      </c>
      <c r="B13" s="8"/>
      <c r="C13" s="9"/>
      <c r="D13" s="8"/>
      <c r="E13" s="8"/>
      <c r="F13" s="9"/>
      <c r="G13" s="8"/>
      <c r="H13" s="8"/>
      <c r="I13" s="9"/>
      <c r="J13" s="8"/>
      <c r="K13" s="8"/>
      <c r="L13" s="9"/>
      <c r="M13" s="8"/>
      <c r="N13" s="8"/>
      <c r="O13" s="9"/>
      <c r="P13" s="8"/>
      <c r="Q13" s="8"/>
      <c r="R13" s="9"/>
      <c r="S13" s="8"/>
      <c r="T13" s="22"/>
      <c r="U13" s="9"/>
      <c r="V13" s="22"/>
      <c r="W13" s="33"/>
      <c r="X13" s="32"/>
      <c r="Y13" s="33"/>
      <c r="Z13" s="33"/>
      <c r="AA13" s="47"/>
      <c r="AB13" s="8"/>
      <c r="AC13" s="33"/>
      <c r="AD13" s="32"/>
      <c r="AE13" s="33"/>
      <c r="AF13" s="33"/>
      <c r="AG13" s="32"/>
      <c r="AH13" s="33"/>
      <c r="AI13" s="33"/>
      <c r="AJ13" s="46"/>
      <c r="AK13" s="7"/>
    </row>
    <row r="14" spans="1:37" x14ac:dyDescent="0.2">
      <c r="A14" s="2" t="s">
        <v>13</v>
      </c>
      <c r="B14" s="8">
        <v>22.17</v>
      </c>
      <c r="C14" s="9">
        <v>2</v>
      </c>
      <c r="D14" s="8">
        <v>20</v>
      </c>
      <c r="E14" s="8">
        <v>0</v>
      </c>
      <c r="F14" s="9" t="s">
        <v>91</v>
      </c>
      <c r="G14" s="8">
        <v>0</v>
      </c>
      <c r="H14" s="8">
        <v>29.27</v>
      </c>
      <c r="I14" s="9">
        <v>25</v>
      </c>
      <c r="J14" s="8">
        <v>28</v>
      </c>
      <c r="K14" s="8">
        <v>0</v>
      </c>
      <c r="L14" s="9" t="s">
        <v>91</v>
      </c>
      <c r="M14" s="8">
        <v>0</v>
      </c>
      <c r="N14" s="8">
        <v>0</v>
      </c>
      <c r="O14" s="9" t="s">
        <v>91</v>
      </c>
      <c r="P14" s="8">
        <v>0</v>
      </c>
      <c r="Q14" s="8">
        <v>0</v>
      </c>
      <c r="R14" s="9" t="s">
        <v>91</v>
      </c>
      <c r="S14" s="8">
        <v>0</v>
      </c>
      <c r="T14" s="8">
        <v>26.86</v>
      </c>
      <c r="U14" s="9">
        <v>25</v>
      </c>
      <c r="V14" s="8">
        <v>26.05</v>
      </c>
      <c r="W14" s="7">
        <v>0</v>
      </c>
      <c r="X14" s="9" t="s">
        <v>91</v>
      </c>
      <c r="Y14" s="7">
        <v>0</v>
      </c>
      <c r="Z14" s="7">
        <v>0</v>
      </c>
      <c r="AA14" s="9" t="s">
        <v>91</v>
      </c>
      <c r="AB14" s="8">
        <v>0</v>
      </c>
      <c r="AC14" s="7">
        <v>0</v>
      </c>
      <c r="AD14" s="9" t="s">
        <v>91</v>
      </c>
      <c r="AE14" s="7">
        <v>0</v>
      </c>
      <c r="AF14" s="7">
        <v>0</v>
      </c>
      <c r="AG14" s="9" t="s">
        <v>91</v>
      </c>
      <c r="AH14" s="7">
        <v>0</v>
      </c>
      <c r="AI14" s="7">
        <v>0</v>
      </c>
      <c r="AJ14" s="9" t="s">
        <v>91</v>
      </c>
      <c r="AK14" s="7">
        <v>0</v>
      </c>
    </row>
    <row r="15" spans="1:37" x14ac:dyDescent="0.2">
      <c r="A15" s="2" t="s">
        <v>14</v>
      </c>
      <c r="B15" s="8">
        <v>48.53</v>
      </c>
      <c r="C15" s="9">
        <v>12</v>
      </c>
      <c r="D15" s="8">
        <v>42.15</v>
      </c>
      <c r="E15" s="8">
        <v>0</v>
      </c>
      <c r="F15" s="9" t="s">
        <v>91</v>
      </c>
      <c r="G15" s="8">
        <v>0</v>
      </c>
      <c r="H15" s="8">
        <v>0</v>
      </c>
      <c r="I15" s="9" t="s">
        <v>91</v>
      </c>
      <c r="J15" s="8">
        <v>0</v>
      </c>
      <c r="K15" s="8">
        <v>51.17</v>
      </c>
      <c r="L15" s="9">
        <v>7</v>
      </c>
      <c r="M15" s="8">
        <v>50.48</v>
      </c>
      <c r="N15" s="8">
        <v>43.95</v>
      </c>
      <c r="O15" s="9">
        <v>11</v>
      </c>
      <c r="P15" s="8">
        <v>39.24</v>
      </c>
      <c r="Q15" s="8">
        <v>38.659999999999997</v>
      </c>
      <c r="R15" s="9">
        <v>13</v>
      </c>
      <c r="S15" s="8">
        <v>33.11</v>
      </c>
      <c r="T15" s="8">
        <v>36.04</v>
      </c>
      <c r="U15" s="9">
        <v>4</v>
      </c>
      <c r="V15" s="8">
        <v>34.9</v>
      </c>
      <c r="W15" s="7">
        <v>39.07</v>
      </c>
      <c r="X15" s="32">
        <v>1</v>
      </c>
      <c r="Y15" s="7">
        <v>38.76</v>
      </c>
      <c r="Z15" s="7">
        <v>59.34</v>
      </c>
      <c r="AA15" s="32">
        <v>10</v>
      </c>
      <c r="AB15" s="8">
        <v>51.62</v>
      </c>
      <c r="AC15" s="7">
        <v>28.43</v>
      </c>
      <c r="AD15" s="32">
        <v>14</v>
      </c>
      <c r="AE15" s="7">
        <v>23.84</v>
      </c>
      <c r="AF15" s="7">
        <v>66.77</v>
      </c>
      <c r="AG15" s="32">
        <v>10</v>
      </c>
      <c r="AH15" s="7">
        <v>57.96</v>
      </c>
      <c r="AI15" s="7">
        <v>0</v>
      </c>
      <c r="AJ15" s="32" t="s">
        <v>91</v>
      </c>
      <c r="AK15" s="7">
        <v>0</v>
      </c>
    </row>
    <row r="16" spans="1:37" x14ac:dyDescent="0.2">
      <c r="A16" s="2" t="s">
        <v>15</v>
      </c>
      <c r="B16" s="10">
        <v>18.07</v>
      </c>
      <c r="C16" s="9">
        <v>3</v>
      </c>
      <c r="D16" s="8">
        <v>14.46</v>
      </c>
      <c r="E16" s="10">
        <v>0</v>
      </c>
      <c r="F16" s="9" t="s">
        <v>91</v>
      </c>
      <c r="G16" s="8">
        <v>0</v>
      </c>
      <c r="H16" s="10">
        <v>27.68</v>
      </c>
      <c r="I16" s="9">
        <v>41</v>
      </c>
      <c r="J16" s="8">
        <v>21.99</v>
      </c>
      <c r="K16" s="10">
        <v>0</v>
      </c>
      <c r="L16" s="9" t="s">
        <v>91</v>
      </c>
      <c r="M16" s="8">
        <v>0</v>
      </c>
      <c r="N16" s="10">
        <v>24.46</v>
      </c>
      <c r="O16" s="9">
        <v>25</v>
      </c>
      <c r="P16" s="8">
        <v>19.57</v>
      </c>
      <c r="Q16" s="10">
        <v>22.29</v>
      </c>
      <c r="R16" s="9">
        <v>5</v>
      </c>
      <c r="S16" s="8">
        <v>17.829999999999998</v>
      </c>
      <c r="T16" s="10">
        <v>22.65</v>
      </c>
      <c r="U16" s="9">
        <v>6</v>
      </c>
      <c r="V16" s="8">
        <v>18.12</v>
      </c>
      <c r="W16" s="10">
        <v>25.38</v>
      </c>
      <c r="X16" s="32">
        <v>6</v>
      </c>
      <c r="Y16" s="7">
        <v>22.55</v>
      </c>
      <c r="Z16" s="7">
        <v>28.85</v>
      </c>
      <c r="AA16" s="7">
        <v>3</v>
      </c>
      <c r="AB16" s="58">
        <v>23.08</v>
      </c>
      <c r="AC16" s="7">
        <v>30.39</v>
      </c>
      <c r="AD16" s="32">
        <v>4</v>
      </c>
      <c r="AE16" s="7">
        <v>28</v>
      </c>
      <c r="AF16" s="7">
        <v>0</v>
      </c>
      <c r="AG16" s="32" t="s">
        <v>91</v>
      </c>
      <c r="AH16" s="7">
        <v>0</v>
      </c>
      <c r="AI16" s="7">
        <v>0</v>
      </c>
      <c r="AJ16" s="32" t="s">
        <v>91</v>
      </c>
      <c r="AK16" s="7">
        <v>0</v>
      </c>
    </row>
    <row r="17" spans="1:37" x14ac:dyDescent="0.2">
      <c r="A17" s="2" t="s">
        <v>16</v>
      </c>
      <c r="B17" s="8">
        <v>49.93</v>
      </c>
      <c r="C17" s="9">
        <v>30</v>
      </c>
      <c r="D17" s="8">
        <v>19.97</v>
      </c>
      <c r="E17" s="8">
        <v>0</v>
      </c>
      <c r="F17" s="9" t="s">
        <v>91</v>
      </c>
      <c r="G17" s="8">
        <v>0</v>
      </c>
      <c r="H17" s="8">
        <v>25.64</v>
      </c>
      <c r="I17" s="9">
        <v>6</v>
      </c>
      <c r="J17" s="8">
        <v>23</v>
      </c>
      <c r="K17" s="8">
        <v>0</v>
      </c>
      <c r="L17" s="9" t="s">
        <v>91</v>
      </c>
      <c r="M17" s="8">
        <v>0</v>
      </c>
      <c r="N17" s="8">
        <v>0</v>
      </c>
      <c r="O17" s="9" t="s">
        <v>91</v>
      </c>
      <c r="P17" s="22">
        <v>0</v>
      </c>
      <c r="Q17" s="8">
        <v>28.48</v>
      </c>
      <c r="R17" s="9">
        <v>14</v>
      </c>
      <c r="S17" s="8">
        <v>18.03</v>
      </c>
      <c r="T17" s="8">
        <v>23.93</v>
      </c>
      <c r="U17" s="9">
        <v>5</v>
      </c>
      <c r="V17" s="8">
        <v>19</v>
      </c>
      <c r="W17" s="33" t="s">
        <v>228</v>
      </c>
      <c r="X17" s="32">
        <v>13</v>
      </c>
      <c r="Y17" s="7">
        <v>0</v>
      </c>
      <c r="Z17" s="7">
        <v>27.93</v>
      </c>
      <c r="AA17" s="32">
        <v>3</v>
      </c>
      <c r="AB17" s="8">
        <v>22</v>
      </c>
      <c r="AC17" s="7">
        <v>34.83</v>
      </c>
      <c r="AD17" s="32">
        <v>11</v>
      </c>
      <c r="AE17" s="7">
        <v>29.81</v>
      </c>
      <c r="AF17" s="7">
        <v>44</v>
      </c>
      <c r="AG17" s="32">
        <v>15</v>
      </c>
      <c r="AH17" s="7">
        <v>36.06</v>
      </c>
      <c r="AI17" s="7">
        <v>26</v>
      </c>
      <c r="AJ17" s="32">
        <v>9</v>
      </c>
      <c r="AK17" s="7">
        <v>16</v>
      </c>
    </row>
    <row r="18" spans="1:37" x14ac:dyDescent="0.2">
      <c r="A18" s="4" t="s">
        <v>17</v>
      </c>
      <c r="B18" s="8">
        <v>16.16</v>
      </c>
      <c r="C18" s="32">
        <v>15</v>
      </c>
      <c r="D18" s="8">
        <v>0</v>
      </c>
      <c r="E18" s="7">
        <v>0</v>
      </c>
      <c r="F18" s="9" t="s">
        <v>91</v>
      </c>
      <c r="G18" s="8">
        <v>0</v>
      </c>
      <c r="H18" s="8">
        <v>33.65</v>
      </c>
      <c r="I18" s="32">
        <v>4</v>
      </c>
      <c r="J18" s="8">
        <v>33.65</v>
      </c>
      <c r="K18" s="8">
        <v>16.95</v>
      </c>
      <c r="L18" s="32">
        <v>8</v>
      </c>
      <c r="M18" s="8">
        <v>0</v>
      </c>
      <c r="N18" s="8">
        <v>0</v>
      </c>
      <c r="O18" s="7" t="s">
        <v>91</v>
      </c>
      <c r="P18" s="8">
        <v>0</v>
      </c>
      <c r="Q18" s="8">
        <v>0</v>
      </c>
      <c r="R18" s="7" t="s">
        <v>91</v>
      </c>
      <c r="S18" s="8">
        <v>0</v>
      </c>
      <c r="T18" s="83">
        <v>34.25</v>
      </c>
      <c r="U18" s="32">
        <v>18</v>
      </c>
      <c r="V18" s="8">
        <v>7</v>
      </c>
      <c r="W18" s="7">
        <v>25.29</v>
      </c>
      <c r="X18" s="32">
        <v>4</v>
      </c>
      <c r="Y18" s="83">
        <v>15.25</v>
      </c>
      <c r="Z18" s="7">
        <v>0</v>
      </c>
      <c r="AA18" s="7" t="s">
        <v>91</v>
      </c>
      <c r="AB18" s="8">
        <v>0</v>
      </c>
      <c r="AC18" s="7">
        <v>0</v>
      </c>
      <c r="AD18" s="7" t="s">
        <v>91</v>
      </c>
      <c r="AE18" s="8">
        <v>0</v>
      </c>
      <c r="AF18" s="83">
        <v>75</v>
      </c>
      <c r="AG18" s="7" t="s">
        <v>91</v>
      </c>
      <c r="AH18" s="83">
        <v>75</v>
      </c>
      <c r="AI18" s="7">
        <v>0</v>
      </c>
      <c r="AJ18" s="7" t="s">
        <v>91</v>
      </c>
      <c r="AK18" s="7">
        <v>0</v>
      </c>
    </row>
    <row r="19" spans="1:37" x14ac:dyDescent="0.2">
      <c r="A19" s="2" t="s">
        <v>18</v>
      </c>
      <c r="B19" s="10">
        <v>21.75</v>
      </c>
      <c r="C19" s="9">
        <v>19</v>
      </c>
      <c r="D19" s="8">
        <v>6.83</v>
      </c>
      <c r="E19" s="10">
        <v>27.09</v>
      </c>
      <c r="F19" s="9">
        <v>14</v>
      </c>
      <c r="G19" s="8">
        <v>22.52</v>
      </c>
      <c r="H19" s="10">
        <v>21.61</v>
      </c>
      <c r="I19" s="9">
        <v>6</v>
      </c>
      <c r="J19" s="8">
        <v>20.04</v>
      </c>
      <c r="K19" s="10">
        <v>19.89</v>
      </c>
      <c r="L19" s="9">
        <v>2</v>
      </c>
      <c r="M19" s="8">
        <v>17.829999999999998</v>
      </c>
      <c r="N19" s="10">
        <v>24.87</v>
      </c>
      <c r="O19" s="9">
        <v>15</v>
      </c>
      <c r="P19" s="8">
        <v>20.04</v>
      </c>
      <c r="Q19" s="10">
        <v>19</v>
      </c>
      <c r="R19" s="9">
        <v>10</v>
      </c>
      <c r="S19" s="8">
        <v>16.829999999999998</v>
      </c>
      <c r="T19" s="10">
        <v>23.26</v>
      </c>
      <c r="U19" s="9">
        <v>25</v>
      </c>
      <c r="V19" s="8">
        <v>16.829999999999998</v>
      </c>
      <c r="W19" s="10">
        <v>29.31</v>
      </c>
      <c r="X19" s="32">
        <v>16</v>
      </c>
      <c r="Y19" s="7">
        <v>18.91</v>
      </c>
      <c r="Z19" s="7">
        <v>27.87</v>
      </c>
      <c r="AA19" s="32">
        <v>4</v>
      </c>
      <c r="AB19" s="58">
        <v>21.24</v>
      </c>
      <c r="AC19" s="7">
        <v>18.14</v>
      </c>
      <c r="AD19" s="32">
        <v>2</v>
      </c>
      <c r="AE19" s="7">
        <v>16.829999999999998</v>
      </c>
      <c r="AF19" s="7" t="s">
        <v>229</v>
      </c>
      <c r="AG19" s="32" t="s">
        <v>91</v>
      </c>
      <c r="AH19" s="7">
        <v>0</v>
      </c>
      <c r="AI19" s="7">
        <v>20.39</v>
      </c>
      <c r="AJ19" s="32">
        <v>4</v>
      </c>
      <c r="AK19" s="7">
        <v>17.829999999999998</v>
      </c>
    </row>
    <row r="20" spans="1:37" x14ac:dyDescent="0.2">
      <c r="A20" s="2" t="s">
        <v>19</v>
      </c>
      <c r="B20" s="8">
        <v>18.09</v>
      </c>
      <c r="C20" s="9">
        <v>2</v>
      </c>
      <c r="D20" s="8">
        <v>12.81</v>
      </c>
      <c r="E20" s="8">
        <v>0</v>
      </c>
      <c r="F20" s="9" t="s">
        <v>91</v>
      </c>
      <c r="G20" s="8">
        <v>0</v>
      </c>
      <c r="H20" s="8">
        <v>22.53</v>
      </c>
      <c r="I20" s="9">
        <v>2</v>
      </c>
      <c r="J20" s="8">
        <v>16</v>
      </c>
      <c r="K20" s="8">
        <v>0</v>
      </c>
      <c r="L20" s="9" t="s">
        <v>91</v>
      </c>
      <c r="M20" s="8">
        <v>0</v>
      </c>
      <c r="N20" s="8">
        <v>20.420000000000002</v>
      </c>
      <c r="O20" s="9">
        <v>26</v>
      </c>
      <c r="P20" s="8">
        <v>12.81</v>
      </c>
      <c r="Q20" s="8">
        <v>20.420000000000002</v>
      </c>
      <c r="R20" s="9">
        <v>26</v>
      </c>
      <c r="S20" s="8">
        <v>12.81</v>
      </c>
      <c r="T20" s="8">
        <v>20.63</v>
      </c>
      <c r="U20" s="9">
        <v>2</v>
      </c>
      <c r="V20" s="8">
        <v>16</v>
      </c>
      <c r="W20" s="7">
        <v>15.34</v>
      </c>
      <c r="X20" s="32">
        <v>6</v>
      </c>
      <c r="Y20" s="7">
        <v>0</v>
      </c>
      <c r="Z20" s="7">
        <v>0</v>
      </c>
      <c r="AA20" s="7" t="s">
        <v>91</v>
      </c>
      <c r="AB20" s="8">
        <v>0</v>
      </c>
      <c r="AC20" s="7">
        <v>0</v>
      </c>
      <c r="AD20" s="32" t="s">
        <v>91</v>
      </c>
      <c r="AE20" s="7">
        <v>0</v>
      </c>
      <c r="AF20" s="7" t="s">
        <v>231</v>
      </c>
      <c r="AG20" s="32" t="s">
        <v>91</v>
      </c>
      <c r="AH20" s="7">
        <v>0</v>
      </c>
      <c r="AI20" s="7">
        <v>0</v>
      </c>
      <c r="AJ20" s="32" t="s">
        <v>91</v>
      </c>
      <c r="AK20" s="7">
        <v>0</v>
      </c>
    </row>
    <row r="21" spans="1:37" x14ac:dyDescent="0.2">
      <c r="A21" s="2" t="s">
        <v>20</v>
      </c>
      <c r="B21" s="8"/>
      <c r="C21" s="45"/>
      <c r="D21" s="8"/>
      <c r="E21" s="8"/>
      <c r="F21" s="9"/>
      <c r="G21" s="8"/>
      <c r="H21" s="8"/>
      <c r="I21" s="45"/>
      <c r="J21" s="8"/>
      <c r="K21" s="8"/>
      <c r="L21" s="9"/>
      <c r="M21" s="8"/>
      <c r="N21" s="8"/>
      <c r="O21" s="9"/>
      <c r="P21" s="8"/>
      <c r="Q21" s="8"/>
      <c r="R21" s="9"/>
      <c r="S21" s="8"/>
      <c r="T21" s="8"/>
      <c r="U21" s="9"/>
      <c r="V21" s="8"/>
      <c r="W21" s="7"/>
      <c r="X21" s="32"/>
      <c r="Y21" s="7"/>
      <c r="Z21" s="7"/>
      <c r="AA21" s="32"/>
      <c r="AB21" s="8"/>
      <c r="AC21" s="7"/>
      <c r="AD21" s="32"/>
      <c r="AE21" s="7"/>
      <c r="AF21" s="7"/>
      <c r="AG21" s="46"/>
      <c r="AH21" s="7"/>
      <c r="AI21" s="7"/>
      <c r="AJ21" s="32"/>
      <c r="AK21" s="7"/>
    </row>
    <row r="22" spans="1:37" x14ac:dyDescent="0.2">
      <c r="A22" s="2" t="s">
        <v>21</v>
      </c>
      <c r="B22" s="8">
        <v>32.090000000000003</v>
      </c>
      <c r="C22" s="9">
        <v>6</v>
      </c>
      <c r="D22" s="8">
        <v>30.59</v>
      </c>
      <c r="E22" s="8">
        <v>0</v>
      </c>
      <c r="F22" s="9" t="s">
        <v>91</v>
      </c>
      <c r="G22" s="8">
        <v>0</v>
      </c>
      <c r="H22" s="8">
        <v>28.21</v>
      </c>
      <c r="I22" s="9">
        <v>25</v>
      </c>
      <c r="J22" s="8">
        <v>26.71</v>
      </c>
      <c r="K22" s="8">
        <v>27.52</v>
      </c>
      <c r="L22" s="9">
        <v>6</v>
      </c>
      <c r="M22" s="8">
        <v>26.02</v>
      </c>
      <c r="N22" s="8">
        <v>28.32</v>
      </c>
      <c r="O22" s="9">
        <v>15</v>
      </c>
      <c r="P22" s="8">
        <v>26.82</v>
      </c>
      <c r="Q22" s="8">
        <v>21.62</v>
      </c>
      <c r="R22" s="9">
        <v>8</v>
      </c>
      <c r="S22" s="8">
        <v>20.12</v>
      </c>
      <c r="T22" s="8">
        <f>56547/2080</f>
        <v>27.186057692307692</v>
      </c>
      <c r="U22" s="71">
        <v>17</v>
      </c>
      <c r="V22" s="8">
        <v>25.69</v>
      </c>
      <c r="W22" s="7" t="s">
        <v>217</v>
      </c>
      <c r="X22" s="32">
        <v>43</v>
      </c>
      <c r="Y22" s="7">
        <v>0</v>
      </c>
      <c r="Z22" s="7">
        <v>0</v>
      </c>
      <c r="AA22" s="7" t="s">
        <v>91</v>
      </c>
      <c r="AB22" s="8">
        <v>0</v>
      </c>
      <c r="AC22" s="7">
        <v>32.090000000000003</v>
      </c>
      <c r="AD22" s="32">
        <v>6</v>
      </c>
      <c r="AE22" s="7">
        <v>30.59</v>
      </c>
      <c r="AF22" s="7">
        <f>88104/2080</f>
        <v>42.357692307692311</v>
      </c>
      <c r="AG22" s="32" t="s">
        <v>91</v>
      </c>
      <c r="AH22" s="7">
        <v>0</v>
      </c>
      <c r="AI22" s="7">
        <v>0</v>
      </c>
      <c r="AJ22" s="32">
        <v>0</v>
      </c>
      <c r="AK22" s="7">
        <v>0</v>
      </c>
    </row>
    <row r="23" spans="1:37" x14ac:dyDescent="0.2">
      <c r="A23" s="2" t="s">
        <v>22</v>
      </c>
      <c r="B23" s="8">
        <v>43.27</v>
      </c>
      <c r="C23" s="9">
        <v>9</v>
      </c>
      <c r="D23" s="8">
        <v>36.119999999999997</v>
      </c>
      <c r="E23" s="8">
        <v>48364</v>
      </c>
      <c r="F23" s="9">
        <v>9</v>
      </c>
      <c r="G23" s="8">
        <v>41.19</v>
      </c>
      <c r="H23" s="8">
        <v>34.86</v>
      </c>
      <c r="I23" s="9">
        <v>40</v>
      </c>
      <c r="J23" s="8">
        <v>24.47</v>
      </c>
      <c r="K23" s="8">
        <v>29.92</v>
      </c>
      <c r="L23" s="9">
        <v>12</v>
      </c>
      <c r="M23" s="8">
        <v>26.37</v>
      </c>
      <c r="N23" s="8">
        <v>36.54</v>
      </c>
      <c r="O23" s="9">
        <v>16</v>
      </c>
      <c r="P23" s="8">
        <v>32.32</v>
      </c>
      <c r="Q23" s="8">
        <v>0</v>
      </c>
      <c r="R23" s="9" t="s">
        <v>91</v>
      </c>
      <c r="S23" s="22">
        <v>0</v>
      </c>
      <c r="T23" s="8">
        <v>33.99</v>
      </c>
      <c r="U23" s="9">
        <v>16</v>
      </c>
      <c r="V23" s="8">
        <v>28.51</v>
      </c>
      <c r="W23" s="7">
        <v>27.69</v>
      </c>
      <c r="X23" s="32">
        <v>16</v>
      </c>
      <c r="Y23" s="7">
        <v>23.44</v>
      </c>
      <c r="Z23" s="7">
        <v>44.91</v>
      </c>
      <c r="AA23" s="32">
        <v>14</v>
      </c>
      <c r="AB23" s="8">
        <v>41.19</v>
      </c>
      <c r="AC23" s="7">
        <v>28.4</v>
      </c>
      <c r="AD23" s="32">
        <v>16</v>
      </c>
      <c r="AE23" s="7">
        <v>23.44</v>
      </c>
      <c r="AF23" s="51">
        <v>70</v>
      </c>
      <c r="AG23" s="32" t="s">
        <v>91</v>
      </c>
      <c r="AH23" s="51">
        <v>70</v>
      </c>
      <c r="AI23" s="7">
        <v>0</v>
      </c>
      <c r="AJ23" s="46">
        <v>21</v>
      </c>
      <c r="AK23" s="7">
        <v>0</v>
      </c>
    </row>
    <row r="24" spans="1:37" x14ac:dyDescent="0.2">
      <c r="A24" s="2" t="s">
        <v>23</v>
      </c>
      <c r="B24" s="8">
        <v>30.29</v>
      </c>
      <c r="C24" s="9">
        <v>17</v>
      </c>
      <c r="D24" s="8">
        <v>0</v>
      </c>
      <c r="E24" s="8" t="s">
        <v>91</v>
      </c>
      <c r="F24" s="8" t="s">
        <v>91</v>
      </c>
      <c r="G24" s="8">
        <v>0</v>
      </c>
      <c r="H24" s="8">
        <v>30.7</v>
      </c>
      <c r="I24" s="9">
        <v>19</v>
      </c>
      <c r="J24" s="8">
        <v>0</v>
      </c>
      <c r="K24" s="8">
        <v>30.7</v>
      </c>
      <c r="L24" s="9">
        <v>25</v>
      </c>
      <c r="M24" s="8">
        <v>0</v>
      </c>
      <c r="N24" s="8">
        <v>22.36</v>
      </c>
      <c r="O24" s="9">
        <v>7</v>
      </c>
      <c r="P24" s="8">
        <v>0</v>
      </c>
      <c r="Q24" s="8">
        <v>0</v>
      </c>
      <c r="R24" s="9" t="s">
        <v>91</v>
      </c>
      <c r="S24" s="8">
        <v>0</v>
      </c>
      <c r="T24" s="8">
        <v>21.64</v>
      </c>
      <c r="U24" s="9">
        <v>1</v>
      </c>
      <c r="V24" s="7">
        <v>0</v>
      </c>
      <c r="W24" s="7">
        <v>20.6</v>
      </c>
      <c r="X24" s="32">
        <v>4</v>
      </c>
      <c r="Y24" s="8">
        <v>0</v>
      </c>
      <c r="Z24" s="7">
        <v>27.64</v>
      </c>
      <c r="AA24" s="32">
        <v>1</v>
      </c>
      <c r="AB24" s="8">
        <v>0</v>
      </c>
      <c r="AC24" s="7">
        <v>23.08</v>
      </c>
      <c r="AD24" s="32">
        <v>1</v>
      </c>
      <c r="AE24" s="8">
        <v>0</v>
      </c>
      <c r="AF24" s="8">
        <v>0</v>
      </c>
      <c r="AG24" s="32" t="s">
        <v>91</v>
      </c>
      <c r="AH24" s="8">
        <v>0</v>
      </c>
      <c r="AI24" s="7">
        <v>0</v>
      </c>
      <c r="AJ24" s="32" t="s">
        <v>91</v>
      </c>
      <c r="AK24" s="7">
        <v>0</v>
      </c>
    </row>
    <row r="25" spans="1:37" x14ac:dyDescent="0.2">
      <c r="A25" s="2" t="s">
        <v>24</v>
      </c>
      <c r="B25" s="8">
        <v>23.39</v>
      </c>
      <c r="C25" s="9">
        <v>5</v>
      </c>
      <c r="D25" s="8">
        <v>0</v>
      </c>
      <c r="E25" s="8">
        <v>0</v>
      </c>
      <c r="F25" s="9" t="s">
        <v>91</v>
      </c>
      <c r="G25" s="8">
        <v>0</v>
      </c>
      <c r="H25" s="8">
        <v>0</v>
      </c>
      <c r="I25" s="9" t="s">
        <v>91</v>
      </c>
      <c r="J25" s="8">
        <v>0</v>
      </c>
      <c r="K25" s="8">
        <v>0</v>
      </c>
      <c r="L25" s="9" t="s">
        <v>91</v>
      </c>
      <c r="M25" s="8">
        <v>0</v>
      </c>
      <c r="N25" s="8">
        <v>29.78</v>
      </c>
      <c r="O25" s="9">
        <v>12</v>
      </c>
      <c r="P25" s="8">
        <v>0</v>
      </c>
      <c r="Q25" s="8">
        <v>22.33</v>
      </c>
      <c r="R25" s="9">
        <v>7</v>
      </c>
      <c r="S25" s="8">
        <v>0</v>
      </c>
      <c r="T25" s="8">
        <v>29.63</v>
      </c>
      <c r="U25" s="9">
        <v>28</v>
      </c>
      <c r="V25" s="8">
        <v>0</v>
      </c>
      <c r="W25" s="7">
        <v>11.16</v>
      </c>
      <c r="X25" s="32">
        <v>6</v>
      </c>
      <c r="Y25" s="7">
        <v>0</v>
      </c>
      <c r="Z25" s="7">
        <v>0</v>
      </c>
      <c r="AA25" s="7" t="s">
        <v>91</v>
      </c>
      <c r="AB25" s="8">
        <v>0</v>
      </c>
      <c r="AC25" s="7">
        <v>21.97</v>
      </c>
      <c r="AD25" s="32">
        <v>2</v>
      </c>
      <c r="AE25" s="7">
        <v>0</v>
      </c>
      <c r="AF25" s="7">
        <f>95579/2080</f>
        <v>45.951442307692311</v>
      </c>
      <c r="AG25" s="32">
        <v>6</v>
      </c>
      <c r="AH25" s="7">
        <v>0</v>
      </c>
      <c r="AI25" s="7">
        <v>21.74</v>
      </c>
      <c r="AJ25" s="32">
        <v>21</v>
      </c>
      <c r="AK25" s="7">
        <v>0</v>
      </c>
    </row>
    <row r="26" spans="1:37" x14ac:dyDescent="0.2">
      <c r="A26" s="2" t="s">
        <v>25</v>
      </c>
      <c r="B26" s="8">
        <v>0</v>
      </c>
      <c r="C26" s="9" t="s">
        <v>91</v>
      </c>
      <c r="D26" s="8">
        <v>0</v>
      </c>
      <c r="E26" s="8" t="s">
        <v>91</v>
      </c>
      <c r="F26" s="9" t="s">
        <v>91</v>
      </c>
      <c r="G26" s="8">
        <v>0</v>
      </c>
      <c r="H26" s="8">
        <v>27.88</v>
      </c>
      <c r="I26" s="9">
        <v>16</v>
      </c>
      <c r="J26" s="8">
        <v>0</v>
      </c>
      <c r="K26" s="8">
        <v>0</v>
      </c>
      <c r="L26" s="9" t="s">
        <v>91</v>
      </c>
      <c r="M26" s="8">
        <v>0</v>
      </c>
      <c r="N26" s="8">
        <v>27.62</v>
      </c>
      <c r="O26" s="9">
        <v>26</v>
      </c>
      <c r="P26" s="8">
        <v>0</v>
      </c>
      <c r="Q26" s="8">
        <v>27.62</v>
      </c>
      <c r="R26" s="9">
        <v>26</v>
      </c>
      <c r="S26" s="8">
        <v>0</v>
      </c>
      <c r="T26" s="8">
        <v>19.5</v>
      </c>
      <c r="U26" s="9">
        <v>1</v>
      </c>
      <c r="V26" s="8">
        <v>0</v>
      </c>
      <c r="W26" s="7">
        <v>20.89</v>
      </c>
      <c r="X26" s="32">
        <v>17</v>
      </c>
      <c r="Y26" s="7">
        <v>0</v>
      </c>
      <c r="Z26" s="7">
        <v>0</v>
      </c>
      <c r="AA26" s="32" t="s">
        <v>91</v>
      </c>
      <c r="AB26" s="8">
        <v>0</v>
      </c>
      <c r="AC26" s="7">
        <v>0</v>
      </c>
      <c r="AD26" s="32" t="s">
        <v>91</v>
      </c>
      <c r="AE26" s="7">
        <v>0</v>
      </c>
      <c r="AF26" s="7">
        <v>0</v>
      </c>
      <c r="AG26" s="32" t="s">
        <v>91</v>
      </c>
      <c r="AH26" s="7">
        <v>0</v>
      </c>
      <c r="AI26" s="7">
        <v>0</v>
      </c>
      <c r="AJ26" s="32" t="s">
        <v>91</v>
      </c>
      <c r="AK26" s="7">
        <v>0</v>
      </c>
    </row>
    <row r="27" spans="1:37" x14ac:dyDescent="0.2">
      <c r="A27" s="2" t="s">
        <v>26</v>
      </c>
      <c r="B27" s="8">
        <f>63482/2080</f>
        <v>30.520192307692309</v>
      </c>
      <c r="C27" s="9">
        <v>20</v>
      </c>
      <c r="D27" s="8">
        <v>28</v>
      </c>
      <c r="E27" s="8">
        <v>43.86</v>
      </c>
      <c r="F27" s="9">
        <v>25</v>
      </c>
      <c r="G27" s="8">
        <v>40.44</v>
      </c>
      <c r="H27" s="22">
        <v>43.86</v>
      </c>
      <c r="I27" s="9" t="s">
        <v>91</v>
      </c>
      <c r="J27" s="22">
        <v>40.44</v>
      </c>
      <c r="K27" s="22">
        <v>43.86</v>
      </c>
      <c r="L27" s="9">
        <v>25</v>
      </c>
      <c r="M27" s="22">
        <v>40.44</v>
      </c>
      <c r="N27" s="8">
        <v>26.95</v>
      </c>
      <c r="O27" s="9" t="s">
        <v>91</v>
      </c>
      <c r="P27" s="8">
        <v>25.51</v>
      </c>
      <c r="Q27" s="8">
        <v>26.95</v>
      </c>
      <c r="R27" s="9" t="s">
        <v>91</v>
      </c>
      <c r="S27" s="8">
        <v>25.51</v>
      </c>
      <c r="T27" s="8">
        <v>28.24</v>
      </c>
      <c r="U27" s="9" t="s">
        <v>91</v>
      </c>
      <c r="V27" s="8">
        <v>25.51</v>
      </c>
      <c r="W27" s="7">
        <v>27.56</v>
      </c>
      <c r="X27" s="32">
        <v>4</v>
      </c>
      <c r="Y27" s="7">
        <v>25.51</v>
      </c>
      <c r="Z27" s="7">
        <v>37.93</v>
      </c>
      <c r="AA27" s="32" t="s">
        <v>91</v>
      </c>
      <c r="AB27" s="8">
        <v>28.01</v>
      </c>
      <c r="AC27" s="7">
        <v>25.51</v>
      </c>
      <c r="AD27" s="32" t="s">
        <v>91</v>
      </c>
      <c r="AE27" s="7">
        <v>23.02</v>
      </c>
      <c r="AF27" s="7">
        <v>40.81</v>
      </c>
      <c r="AG27" s="32">
        <v>5</v>
      </c>
      <c r="AH27" s="7">
        <v>35.46</v>
      </c>
      <c r="AI27" s="7">
        <v>27.56</v>
      </c>
      <c r="AJ27" s="32">
        <v>4</v>
      </c>
      <c r="AK27" s="7">
        <v>25.51</v>
      </c>
    </row>
    <row r="28" spans="1:37" x14ac:dyDescent="0.2">
      <c r="A28" s="2" t="s">
        <v>27</v>
      </c>
      <c r="B28" s="8">
        <f>72406/2080</f>
        <v>34.810576923076923</v>
      </c>
      <c r="C28" s="9">
        <v>17</v>
      </c>
      <c r="D28" s="8">
        <v>0</v>
      </c>
      <c r="E28" s="8">
        <v>0</v>
      </c>
      <c r="F28" s="9" t="s">
        <v>91</v>
      </c>
      <c r="G28" s="8">
        <v>0</v>
      </c>
      <c r="H28" s="8">
        <v>0</v>
      </c>
      <c r="I28" s="9" t="s">
        <v>91</v>
      </c>
      <c r="J28" s="8">
        <v>0</v>
      </c>
      <c r="K28" s="8">
        <v>0</v>
      </c>
      <c r="L28" s="9" t="s">
        <v>91</v>
      </c>
      <c r="M28" s="8">
        <v>0</v>
      </c>
      <c r="N28" s="8">
        <f>68432/2080</f>
        <v>32.9</v>
      </c>
      <c r="O28" s="9">
        <v>19</v>
      </c>
      <c r="P28" s="8">
        <v>0</v>
      </c>
      <c r="Q28" s="8">
        <v>27.53</v>
      </c>
      <c r="R28" s="9">
        <v>15</v>
      </c>
      <c r="S28" s="8">
        <v>0</v>
      </c>
      <c r="T28" s="8">
        <v>0</v>
      </c>
      <c r="U28" s="9">
        <v>15</v>
      </c>
      <c r="V28" s="8">
        <v>0</v>
      </c>
      <c r="W28" s="7">
        <v>24.28</v>
      </c>
      <c r="X28" s="32">
        <v>5</v>
      </c>
      <c r="Y28" s="7">
        <v>0</v>
      </c>
      <c r="Z28" s="7">
        <v>0</v>
      </c>
      <c r="AA28" s="32">
        <v>32</v>
      </c>
      <c r="AB28" s="8">
        <v>0</v>
      </c>
      <c r="AC28" s="7">
        <v>29.32</v>
      </c>
      <c r="AD28" s="32">
        <v>11</v>
      </c>
      <c r="AE28" s="7">
        <v>0</v>
      </c>
      <c r="AF28" s="7">
        <v>0</v>
      </c>
      <c r="AG28" s="32" t="s">
        <v>91</v>
      </c>
      <c r="AH28" s="7">
        <v>0</v>
      </c>
      <c r="AI28" s="7">
        <v>0</v>
      </c>
      <c r="AJ28" s="32" t="s">
        <v>91</v>
      </c>
      <c r="AK28" s="7">
        <v>0</v>
      </c>
    </row>
    <row r="29" spans="1:37" x14ac:dyDescent="0.2">
      <c r="A29" s="2" t="s">
        <v>28</v>
      </c>
      <c r="B29" s="8">
        <v>49.01</v>
      </c>
      <c r="C29" s="9">
        <v>9</v>
      </c>
      <c r="D29" s="8">
        <v>39.15</v>
      </c>
      <c r="E29" s="8">
        <v>0</v>
      </c>
      <c r="F29" s="9" t="s">
        <v>91</v>
      </c>
      <c r="G29" s="8">
        <v>0</v>
      </c>
      <c r="H29" s="8">
        <v>0</v>
      </c>
      <c r="I29" s="9" t="s">
        <v>91</v>
      </c>
      <c r="J29" s="8">
        <v>0</v>
      </c>
      <c r="K29" s="8">
        <v>44.59</v>
      </c>
      <c r="L29" s="9">
        <v>2</v>
      </c>
      <c r="M29" s="8">
        <v>39.15</v>
      </c>
      <c r="N29" s="8">
        <v>44.55</v>
      </c>
      <c r="O29" s="9">
        <v>11</v>
      </c>
      <c r="P29" s="8">
        <v>35.590000000000003</v>
      </c>
      <c r="Q29" s="8">
        <v>40.54</v>
      </c>
      <c r="R29" s="9">
        <v>5</v>
      </c>
      <c r="S29" s="8">
        <v>35.590000000000003</v>
      </c>
      <c r="T29" s="8">
        <v>49.01</v>
      </c>
      <c r="U29" s="9">
        <v>16</v>
      </c>
      <c r="V29" s="8">
        <v>39.15</v>
      </c>
      <c r="W29" s="7">
        <v>30.67</v>
      </c>
      <c r="X29" s="32">
        <v>2</v>
      </c>
      <c r="Y29" s="7">
        <v>25.81</v>
      </c>
      <c r="Z29" s="7">
        <v>51.46</v>
      </c>
      <c r="AA29" s="32">
        <v>24</v>
      </c>
      <c r="AB29" s="8">
        <v>41.1</v>
      </c>
      <c r="AC29" s="7">
        <v>25.19</v>
      </c>
      <c r="AD29" s="32">
        <v>4</v>
      </c>
      <c r="AE29" s="7">
        <v>22.11</v>
      </c>
      <c r="AF29" s="7">
        <v>59.6</v>
      </c>
      <c r="AG29" s="32">
        <v>5</v>
      </c>
      <c r="AH29" s="7">
        <v>28.72</v>
      </c>
      <c r="AI29" s="7">
        <v>49.01</v>
      </c>
      <c r="AJ29" s="32">
        <v>3</v>
      </c>
      <c r="AK29" s="7">
        <v>39.15</v>
      </c>
    </row>
    <row r="30" spans="1:37" x14ac:dyDescent="0.2">
      <c r="A30" s="2" t="s">
        <v>29</v>
      </c>
      <c r="B30" s="8">
        <v>44.5</v>
      </c>
      <c r="C30" s="9">
        <v>23</v>
      </c>
      <c r="D30" s="8">
        <v>31.14</v>
      </c>
      <c r="E30" s="8">
        <v>0</v>
      </c>
      <c r="F30" s="9" t="s">
        <v>91</v>
      </c>
      <c r="G30" s="8">
        <v>0</v>
      </c>
      <c r="H30" s="8">
        <v>0</v>
      </c>
      <c r="I30" s="9" t="s">
        <v>91</v>
      </c>
      <c r="J30" s="8">
        <v>0</v>
      </c>
      <c r="K30" s="8">
        <v>40.770000000000003</v>
      </c>
      <c r="L30" s="9">
        <v>26</v>
      </c>
      <c r="M30" s="8">
        <v>27.47</v>
      </c>
      <c r="N30" s="8">
        <v>44.5</v>
      </c>
      <c r="O30" s="9">
        <v>23</v>
      </c>
      <c r="P30" s="8">
        <v>31.14</v>
      </c>
      <c r="Q30" s="8">
        <v>42.83</v>
      </c>
      <c r="R30" s="9">
        <v>16</v>
      </c>
      <c r="S30" s="8">
        <v>31.14</v>
      </c>
      <c r="T30" s="8">
        <v>35.15</v>
      </c>
      <c r="U30" s="9">
        <v>21</v>
      </c>
      <c r="V30" s="8">
        <v>24.59</v>
      </c>
      <c r="W30" s="7">
        <v>35.15</v>
      </c>
      <c r="X30" s="32">
        <v>21</v>
      </c>
      <c r="Y30" s="7">
        <v>24.59</v>
      </c>
      <c r="Z30" s="7">
        <v>45.3</v>
      </c>
      <c r="AA30" s="32">
        <v>23</v>
      </c>
      <c r="AB30" s="8">
        <v>31.71</v>
      </c>
      <c r="AC30" s="7">
        <v>30.56</v>
      </c>
      <c r="AD30" s="32">
        <v>4</v>
      </c>
      <c r="AE30" s="7">
        <v>25.93</v>
      </c>
      <c r="AF30" s="7">
        <v>0</v>
      </c>
      <c r="AG30" s="32" t="s">
        <v>91</v>
      </c>
      <c r="AH30" s="7">
        <v>0</v>
      </c>
      <c r="AI30" s="7">
        <v>0</v>
      </c>
      <c r="AJ30" s="32">
        <v>9</v>
      </c>
      <c r="AK30" s="7">
        <v>0</v>
      </c>
    </row>
    <row r="31" spans="1:37" x14ac:dyDescent="0.2">
      <c r="A31" s="2" t="s">
        <v>30</v>
      </c>
      <c r="B31" s="8">
        <v>23</v>
      </c>
      <c r="C31" s="9">
        <v>1</v>
      </c>
      <c r="D31" s="8">
        <v>24.32</v>
      </c>
      <c r="E31" s="8">
        <v>0</v>
      </c>
      <c r="F31" s="9" t="s">
        <v>91</v>
      </c>
      <c r="G31" s="8">
        <v>0</v>
      </c>
      <c r="H31" s="8">
        <v>27.32</v>
      </c>
      <c r="I31" s="9">
        <v>3</v>
      </c>
      <c r="J31" s="8">
        <v>16.88</v>
      </c>
      <c r="K31" s="8">
        <v>24.5</v>
      </c>
      <c r="L31" s="9">
        <v>9</v>
      </c>
      <c r="M31" s="8">
        <v>16.88</v>
      </c>
      <c r="N31" s="8">
        <v>23.84</v>
      </c>
      <c r="O31" s="9">
        <v>11</v>
      </c>
      <c r="P31" s="8">
        <v>16.88</v>
      </c>
      <c r="Q31" s="8">
        <v>17.25</v>
      </c>
      <c r="R31" s="9">
        <v>7</v>
      </c>
      <c r="S31" s="8">
        <v>17.72</v>
      </c>
      <c r="T31" s="8">
        <v>20.16</v>
      </c>
      <c r="U31" s="9">
        <v>7</v>
      </c>
      <c r="V31" s="8">
        <v>13.77</v>
      </c>
      <c r="W31" s="7">
        <v>23.85</v>
      </c>
      <c r="X31" s="32">
        <v>1</v>
      </c>
      <c r="Y31" s="7">
        <v>22.11</v>
      </c>
      <c r="Z31" s="7">
        <v>0</v>
      </c>
      <c r="AA31" s="7" t="s">
        <v>91</v>
      </c>
      <c r="AB31" s="8">
        <v>0</v>
      </c>
      <c r="AC31" s="7">
        <v>18.940000000000001</v>
      </c>
      <c r="AD31" s="32">
        <v>1</v>
      </c>
      <c r="AE31" s="7">
        <v>17</v>
      </c>
      <c r="AF31" s="7">
        <v>0</v>
      </c>
      <c r="AG31" s="32" t="s">
        <v>91</v>
      </c>
      <c r="AH31" s="7">
        <v>0</v>
      </c>
      <c r="AI31" s="7">
        <v>0</v>
      </c>
      <c r="AJ31" s="32" t="s">
        <v>91</v>
      </c>
      <c r="AK31" s="7">
        <v>0</v>
      </c>
    </row>
    <row r="32" spans="1:37" x14ac:dyDescent="0.2">
      <c r="A32" s="2" t="s">
        <v>31</v>
      </c>
      <c r="B32" s="8">
        <v>12.15</v>
      </c>
      <c r="C32" s="9">
        <v>2</v>
      </c>
      <c r="D32" s="8">
        <v>0</v>
      </c>
      <c r="E32" s="8">
        <v>0</v>
      </c>
      <c r="F32" s="9" t="s">
        <v>91</v>
      </c>
      <c r="G32" s="8">
        <v>0</v>
      </c>
      <c r="H32" s="8">
        <v>0</v>
      </c>
      <c r="I32" s="9" t="s">
        <v>91</v>
      </c>
      <c r="J32" s="8">
        <v>0</v>
      </c>
      <c r="K32" s="8">
        <v>0</v>
      </c>
      <c r="L32" s="9" t="s">
        <v>91</v>
      </c>
      <c r="M32" s="8">
        <v>0</v>
      </c>
      <c r="N32" s="8">
        <v>0</v>
      </c>
      <c r="O32" s="9" t="s">
        <v>91</v>
      </c>
      <c r="P32" s="8">
        <v>0</v>
      </c>
      <c r="Q32" s="8">
        <v>0</v>
      </c>
      <c r="R32" s="9" t="s">
        <v>91</v>
      </c>
      <c r="S32" s="8">
        <v>0</v>
      </c>
      <c r="T32" s="8">
        <v>25</v>
      </c>
      <c r="U32" s="9">
        <v>1</v>
      </c>
      <c r="V32" s="8">
        <v>0</v>
      </c>
      <c r="W32" s="7">
        <v>16.989999999999998</v>
      </c>
      <c r="X32" s="32">
        <v>6</v>
      </c>
      <c r="Y32" s="7">
        <v>0</v>
      </c>
      <c r="Z32" s="7">
        <v>0</v>
      </c>
      <c r="AA32" s="7" t="s">
        <v>91</v>
      </c>
      <c r="AB32" s="8">
        <v>0</v>
      </c>
      <c r="AC32" s="7">
        <v>17.7</v>
      </c>
      <c r="AD32" s="32">
        <v>11</v>
      </c>
      <c r="AE32" s="7">
        <v>0</v>
      </c>
      <c r="AF32" s="7">
        <v>0</v>
      </c>
      <c r="AG32" s="32" t="s">
        <v>91</v>
      </c>
      <c r="AH32" s="7">
        <v>0</v>
      </c>
      <c r="AI32" s="7">
        <v>0</v>
      </c>
      <c r="AJ32" s="32" t="s">
        <v>91</v>
      </c>
      <c r="AK32" s="7">
        <v>0</v>
      </c>
    </row>
    <row r="33" spans="1:37" x14ac:dyDescent="0.2">
      <c r="A33" s="2" t="s">
        <v>32</v>
      </c>
      <c r="B33" s="8">
        <v>17</v>
      </c>
      <c r="C33" s="9">
        <v>2</v>
      </c>
      <c r="D33" s="8">
        <v>16.5</v>
      </c>
      <c r="E33" s="10">
        <v>0</v>
      </c>
      <c r="F33" s="9" t="s">
        <v>91</v>
      </c>
      <c r="G33" s="8">
        <v>0</v>
      </c>
      <c r="H33" s="8">
        <v>0</v>
      </c>
      <c r="I33" s="9" t="s">
        <v>91</v>
      </c>
      <c r="J33" s="8">
        <v>0</v>
      </c>
      <c r="K33" s="8">
        <v>0</v>
      </c>
      <c r="L33" s="9" t="s">
        <v>91</v>
      </c>
      <c r="M33" s="8">
        <v>0</v>
      </c>
      <c r="N33" s="8">
        <v>21</v>
      </c>
      <c r="O33" s="9">
        <v>0</v>
      </c>
      <c r="P33" s="8">
        <v>16.5</v>
      </c>
      <c r="Q33" s="8">
        <v>21</v>
      </c>
      <c r="R33" s="9">
        <v>0</v>
      </c>
      <c r="S33" s="8">
        <v>16.5</v>
      </c>
      <c r="T33" s="10">
        <v>0</v>
      </c>
      <c r="U33" s="9" t="s">
        <v>91</v>
      </c>
      <c r="V33" s="8">
        <v>0</v>
      </c>
      <c r="W33" s="10">
        <v>19.7</v>
      </c>
      <c r="X33" s="32">
        <v>7</v>
      </c>
      <c r="Y33" s="7">
        <v>16.5</v>
      </c>
      <c r="Z33" s="7">
        <v>0</v>
      </c>
      <c r="AA33" s="7" t="s">
        <v>91</v>
      </c>
      <c r="AB33" s="58">
        <v>0</v>
      </c>
      <c r="AC33" s="7">
        <v>0</v>
      </c>
      <c r="AD33" s="32" t="s">
        <v>91</v>
      </c>
      <c r="AE33" s="7">
        <v>0</v>
      </c>
      <c r="AF33" s="7">
        <v>0</v>
      </c>
      <c r="AG33" s="32" t="s">
        <v>91</v>
      </c>
      <c r="AH33" s="7">
        <v>0</v>
      </c>
      <c r="AI33" s="7">
        <v>0</v>
      </c>
      <c r="AJ33" s="32" t="s">
        <v>91</v>
      </c>
      <c r="AK33" s="7">
        <v>0</v>
      </c>
    </row>
    <row r="34" spans="1:37" x14ac:dyDescent="0.2">
      <c r="A34" s="2" t="s">
        <v>33</v>
      </c>
      <c r="B34" s="8">
        <v>37.5</v>
      </c>
      <c r="C34" s="9">
        <v>20</v>
      </c>
      <c r="D34" s="8">
        <v>37.5</v>
      </c>
      <c r="E34" s="8">
        <v>0</v>
      </c>
      <c r="F34" s="9" t="s">
        <v>91</v>
      </c>
      <c r="G34" s="8">
        <v>0</v>
      </c>
      <c r="H34" s="8">
        <v>40.39</v>
      </c>
      <c r="I34" s="9">
        <v>30</v>
      </c>
      <c r="J34" s="8">
        <v>36.049999999999997</v>
      </c>
      <c r="K34" s="8">
        <v>31.25</v>
      </c>
      <c r="L34" s="9">
        <v>13</v>
      </c>
      <c r="M34" s="8">
        <v>26.44</v>
      </c>
      <c r="N34" s="8">
        <v>39.33</v>
      </c>
      <c r="O34" s="9">
        <v>16</v>
      </c>
      <c r="P34" s="8">
        <v>36</v>
      </c>
      <c r="Q34" s="8">
        <v>39.33</v>
      </c>
      <c r="R34" s="9">
        <v>16</v>
      </c>
      <c r="S34" s="8">
        <v>36</v>
      </c>
      <c r="T34" s="8">
        <v>24</v>
      </c>
      <c r="U34" s="9">
        <v>7</v>
      </c>
      <c r="V34" s="8">
        <v>20</v>
      </c>
      <c r="W34" s="7">
        <v>36.049999999999997</v>
      </c>
      <c r="X34" s="32">
        <v>5</v>
      </c>
      <c r="Y34" s="7">
        <v>36</v>
      </c>
      <c r="Z34" s="7">
        <v>39.35</v>
      </c>
      <c r="AA34" s="32">
        <v>20</v>
      </c>
      <c r="AB34" s="8">
        <v>36</v>
      </c>
      <c r="AC34" s="7">
        <v>32.5</v>
      </c>
      <c r="AD34" s="32">
        <v>5</v>
      </c>
      <c r="AE34" s="7">
        <v>30</v>
      </c>
      <c r="AF34" s="7">
        <v>0</v>
      </c>
      <c r="AG34" s="32" t="s">
        <v>91</v>
      </c>
      <c r="AH34" s="7">
        <v>0</v>
      </c>
      <c r="AI34" s="7">
        <v>26</v>
      </c>
      <c r="AJ34" s="32">
        <v>5</v>
      </c>
      <c r="AK34" s="7">
        <v>20</v>
      </c>
    </row>
    <row r="35" spans="1:37" x14ac:dyDescent="0.2">
      <c r="A35" s="2" t="s">
        <v>34</v>
      </c>
      <c r="B35" s="8">
        <v>32.299999999999997</v>
      </c>
      <c r="C35" s="9">
        <v>9</v>
      </c>
      <c r="D35" s="8">
        <v>0</v>
      </c>
      <c r="E35" s="8">
        <v>0</v>
      </c>
      <c r="F35" s="9" t="s">
        <v>91</v>
      </c>
      <c r="G35" s="8">
        <v>0</v>
      </c>
      <c r="H35" s="8">
        <v>0</v>
      </c>
      <c r="I35" s="9" t="s">
        <v>91</v>
      </c>
      <c r="J35" s="8">
        <v>0</v>
      </c>
      <c r="K35" s="8">
        <v>0</v>
      </c>
      <c r="L35" s="9" t="s">
        <v>91</v>
      </c>
      <c r="M35" s="8">
        <v>0</v>
      </c>
      <c r="N35" s="8">
        <v>25.68</v>
      </c>
      <c r="O35" s="9">
        <v>26</v>
      </c>
      <c r="P35" s="8">
        <v>0</v>
      </c>
      <c r="Q35" s="8">
        <v>0</v>
      </c>
      <c r="R35" s="9" t="s">
        <v>91</v>
      </c>
      <c r="S35" s="8">
        <v>0</v>
      </c>
      <c r="T35" s="8">
        <v>26.01</v>
      </c>
      <c r="U35" s="9">
        <v>32</v>
      </c>
      <c r="V35" s="8">
        <v>0</v>
      </c>
      <c r="W35" s="7">
        <v>0</v>
      </c>
      <c r="X35" s="32" t="s">
        <v>91</v>
      </c>
      <c r="Y35" s="7">
        <v>0</v>
      </c>
      <c r="Z35" s="7">
        <v>32.31</v>
      </c>
      <c r="AA35" s="32">
        <v>1</v>
      </c>
      <c r="AB35" s="8">
        <v>0</v>
      </c>
      <c r="AC35" s="7">
        <v>31.8</v>
      </c>
      <c r="AD35" s="32">
        <v>4</v>
      </c>
      <c r="AE35" s="7">
        <v>0</v>
      </c>
      <c r="AF35" s="7">
        <v>0</v>
      </c>
      <c r="AG35" s="32" t="s">
        <v>91</v>
      </c>
      <c r="AH35" s="7">
        <v>0</v>
      </c>
      <c r="AI35" s="7">
        <v>0</v>
      </c>
      <c r="AJ35" s="32" t="s">
        <v>91</v>
      </c>
      <c r="AK35" s="7">
        <v>0</v>
      </c>
    </row>
    <row r="36" spans="1:37" x14ac:dyDescent="0.2">
      <c r="A36" s="2" t="s">
        <v>35</v>
      </c>
      <c r="B36" s="8">
        <v>29.51</v>
      </c>
      <c r="C36" s="9">
        <v>0</v>
      </c>
      <c r="D36" s="8">
        <v>26.5</v>
      </c>
      <c r="E36" s="8">
        <v>0</v>
      </c>
      <c r="F36" s="9" t="s">
        <v>91</v>
      </c>
      <c r="G36" s="8">
        <v>0</v>
      </c>
      <c r="H36" s="8">
        <v>42.64</v>
      </c>
      <c r="I36" s="9">
        <v>1</v>
      </c>
      <c r="J36" s="8">
        <v>34.72</v>
      </c>
      <c r="K36" s="8">
        <v>0</v>
      </c>
      <c r="L36" s="9" t="s">
        <v>91</v>
      </c>
      <c r="M36" s="8">
        <v>0</v>
      </c>
      <c r="N36" s="8">
        <v>53.56</v>
      </c>
      <c r="O36" s="9">
        <v>9</v>
      </c>
      <c r="P36" s="8">
        <v>40.5</v>
      </c>
      <c r="Q36" s="8">
        <v>32.880000000000003</v>
      </c>
      <c r="R36" s="9">
        <v>14</v>
      </c>
      <c r="S36" s="8">
        <v>28.1</v>
      </c>
      <c r="T36" s="8">
        <v>0</v>
      </c>
      <c r="U36" s="9" t="s">
        <v>91</v>
      </c>
      <c r="V36" s="8">
        <v>0</v>
      </c>
      <c r="W36" s="7">
        <v>30.62</v>
      </c>
      <c r="X36" s="32">
        <v>0</v>
      </c>
      <c r="Y36" s="7">
        <v>29.78</v>
      </c>
      <c r="Z36" s="7">
        <v>51.04</v>
      </c>
      <c r="AA36" s="32">
        <v>23</v>
      </c>
      <c r="AB36" s="8">
        <v>38.200000000000003</v>
      </c>
      <c r="AC36" s="7">
        <v>30.22</v>
      </c>
      <c r="AD36" s="32">
        <v>2</v>
      </c>
      <c r="AE36" s="7">
        <v>26.5</v>
      </c>
      <c r="AF36" s="7">
        <v>0</v>
      </c>
      <c r="AG36" s="32" t="s">
        <v>91</v>
      </c>
      <c r="AH36" s="7">
        <v>0</v>
      </c>
      <c r="AI36" s="7">
        <v>31.52</v>
      </c>
      <c r="AJ36" s="32">
        <v>22</v>
      </c>
      <c r="AK36" s="7">
        <v>23.59</v>
      </c>
    </row>
    <row r="37" spans="1:37" x14ac:dyDescent="0.2">
      <c r="A37" s="2" t="s">
        <v>36</v>
      </c>
      <c r="B37" s="8">
        <v>21.7</v>
      </c>
      <c r="C37" s="9">
        <v>1</v>
      </c>
      <c r="D37" s="8">
        <v>16.920000000000002</v>
      </c>
      <c r="E37" s="8">
        <v>0</v>
      </c>
      <c r="F37" s="9" t="s">
        <v>91</v>
      </c>
      <c r="G37" s="8">
        <v>0</v>
      </c>
      <c r="H37" s="8">
        <v>20.87</v>
      </c>
      <c r="I37" s="9">
        <v>4</v>
      </c>
      <c r="J37" s="8">
        <v>20</v>
      </c>
      <c r="K37" s="8">
        <v>0</v>
      </c>
      <c r="L37" s="9" t="s">
        <v>91</v>
      </c>
      <c r="M37" s="8">
        <v>0</v>
      </c>
      <c r="N37" s="8">
        <v>20.87</v>
      </c>
      <c r="O37" s="9">
        <v>1</v>
      </c>
      <c r="P37" s="8">
        <v>19.260000000000002</v>
      </c>
      <c r="Q37" s="8">
        <v>0</v>
      </c>
      <c r="R37" s="9" t="s">
        <v>91</v>
      </c>
      <c r="S37" s="8">
        <v>0</v>
      </c>
      <c r="T37" s="8">
        <v>16</v>
      </c>
      <c r="U37" s="9">
        <v>1</v>
      </c>
      <c r="V37" s="8">
        <v>16</v>
      </c>
      <c r="W37" s="7">
        <v>13.57</v>
      </c>
      <c r="X37" s="32">
        <v>16</v>
      </c>
      <c r="Y37" s="7">
        <v>11.6</v>
      </c>
      <c r="Z37" s="7">
        <v>0</v>
      </c>
      <c r="AA37" s="7" t="s">
        <v>91</v>
      </c>
      <c r="AB37" s="8">
        <v>0</v>
      </c>
      <c r="AC37" s="7">
        <v>21.7</v>
      </c>
      <c r="AD37" s="32">
        <v>1</v>
      </c>
      <c r="AE37" s="7">
        <v>19.309999999999999</v>
      </c>
      <c r="AF37" s="7">
        <v>0</v>
      </c>
      <c r="AG37" s="32" t="s">
        <v>91</v>
      </c>
      <c r="AH37" s="7">
        <v>0</v>
      </c>
      <c r="AI37" s="7">
        <v>0</v>
      </c>
      <c r="AJ37" s="32" t="s">
        <v>91</v>
      </c>
      <c r="AK37" s="7">
        <v>0</v>
      </c>
    </row>
    <row r="38" spans="1:37" x14ac:dyDescent="0.2">
      <c r="A38" s="2" t="s">
        <v>37</v>
      </c>
      <c r="B38" s="8">
        <v>28.6</v>
      </c>
      <c r="C38" s="9">
        <v>2</v>
      </c>
      <c r="D38" s="8">
        <v>26.92</v>
      </c>
      <c r="E38" s="8">
        <v>0</v>
      </c>
      <c r="F38" s="9" t="s">
        <v>91</v>
      </c>
      <c r="G38" s="8">
        <v>0</v>
      </c>
      <c r="H38" s="8">
        <v>27.23</v>
      </c>
      <c r="I38" s="9">
        <v>11</v>
      </c>
      <c r="J38" s="8">
        <v>18.149999999999999</v>
      </c>
      <c r="K38" s="8">
        <v>13.17</v>
      </c>
      <c r="L38" s="9">
        <v>0</v>
      </c>
      <c r="M38" s="8">
        <v>13.17</v>
      </c>
      <c r="N38" s="8">
        <v>24.5</v>
      </c>
      <c r="O38" s="9">
        <v>19</v>
      </c>
      <c r="P38" s="8">
        <v>9.61</v>
      </c>
      <c r="Q38" s="8">
        <v>0</v>
      </c>
      <c r="R38" s="9" t="s">
        <v>91</v>
      </c>
      <c r="S38" s="8">
        <v>0</v>
      </c>
      <c r="T38" s="8">
        <v>0</v>
      </c>
      <c r="U38" s="9" t="s">
        <v>91</v>
      </c>
      <c r="V38" s="8">
        <v>0</v>
      </c>
      <c r="W38" s="7">
        <v>0</v>
      </c>
      <c r="X38" s="32" t="s">
        <v>91</v>
      </c>
      <c r="Y38" s="7">
        <v>0</v>
      </c>
      <c r="Z38" s="7">
        <v>0</v>
      </c>
      <c r="AA38" s="7" t="s">
        <v>91</v>
      </c>
      <c r="AB38" s="8">
        <v>0</v>
      </c>
      <c r="AC38" s="7">
        <v>21.09</v>
      </c>
      <c r="AD38" s="32">
        <v>6</v>
      </c>
      <c r="AE38" s="7">
        <v>18</v>
      </c>
      <c r="AF38" s="7">
        <v>0</v>
      </c>
      <c r="AG38" s="32" t="s">
        <v>91</v>
      </c>
      <c r="AH38" s="7">
        <v>0</v>
      </c>
      <c r="AI38" s="7">
        <v>17.850000000000001</v>
      </c>
      <c r="AJ38" s="32" t="s">
        <v>91</v>
      </c>
      <c r="AK38" s="7">
        <v>17.850000000000001</v>
      </c>
    </row>
    <row r="39" spans="1:37" x14ac:dyDescent="0.2">
      <c r="A39" s="2" t="s">
        <v>38</v>
      </c>
      <c r="B39" s="8">
        <v>25.38</v>
      </c>
      <c r="C39" s="9">
        <v>10</v>
      </c>
      <c r="D39" s="8">
        <v>17.309999999999999</v>
      </c>
      <c r="E39" s="8">
        <v>0</v>
      </c>
      <c r="F39" s="9" t="s">
        <v>91</v>
      </c>
      <c r="G39" s="8">
        <v>0</v>
      </c>
      <c r="H39" s="8">
        <v>30.94</v>
      </c>
      <c r="I39" s="9">
        <v>25</v>
      </c>
      <c r="J39" s="8">
        <v>29.74</v>
      </c>
      <c r="K39" s="8">
        <v>30.94</v>
      </c>
      <c r="L39" s="9">
        <v>28</v>
      </c>
      <c r="M39" s="8">
        <v>29.75</v>
      </c>
      <c r="N39" s="8">
        <v>25</v>
      </c>
      <c r="O39" s="9">
        <v>21</v>
      </c>
      <c r="P39" s="8">
        <v>16.5</v>
      </c>
      <c r="Q39" s="8">
        <v>22.87</v>
      </c>
      <c r="R39" s="9">
        <v>26</v>
      </c>
      <c r="S39" s="8">
        <v>0</v>
      </c>
      <c r="T39" s="8">
        <v>25.17</v>
      </c>
      <c r="U39" s="9">
        <v>2</v>
      </c>
      <c r="V39" s="8">
        <v>23.08</v>
      </c>
      <c r="W39" s="7">
        <v>21.86</v>
      </c>
      <c r="X39" s="32">
        <v>2</v>
      </c>
      <c r="Y39" s="7">
        <v>16</v>
      </c>
      <c r="Z39" s="7">
        <v>38.46</v>
      </c>
      <c r="AA39" s="32">
        <v>13</v>
      </c>
      <c r="AB39" s="8">
        <v>18.989999999999998</v>
      </c>
      <c r="AC39" s="7">
        <v>0</v>
      </c>
      <c r="AD39" s="32" t="s">
        <v>91</v>
      </c>
      <c r="AE39" s="7">
        <v>0</v>
      </c>
      <c r="AF39" s="7">
        <v>0</v>
      </c>
      <c r="AG39" s="32" t="s">
        <v>91</v>
      </c>
      <c r="AH39" s="7">
        <v>0</v>
      </c>
      <c r="AI39" s="7">
        <v>0</v>
      </c>
      <c r="AJ39" s="32" t="s">
        <v>91</v>
      </c>
      <c r="AK39" s="7">
        <v>0</v>
      </c>
    </row>
    <row r="40" spans="1:37" x14ac:dyDescent="0.2">
      <c r="A40" s="2" t="s">
        <v>39</v>
      </c>
      <c r="B40" s="8">
        <v>29.57</v>
      </c>
      <c r="C40" s="9">
        <v>4</v>
      </c>
      <c r="D40" s="8">
        <v>20.72</v>
      </c>
      <c r="E40" s="8">
        <v>0</v>
      </c>
      <c r="F40" s="9" t="s">
        <v>91</v>
      </c>
      <c r="G40" s="8">
        <v>0</v>
      </c>
      <c r="H40" s="8">
        <v>0</v>
      </c>
      <c r="I40" s="9" t="s">
        <v>91</v>
      </c>
      <c r="J40" s="8">
        <v>0</v>
      </c>
      <c r="K40" s="8">
        <v>20.91</v>
      </c>
      <c r="L40" s="9">
        <v>16</v>
      </c>
      <c r="M40" s="8">
        <v>13.11</v>
      </c>
      <c r="N40" s="8">
        <v>21.72</v>
      </c>
      <c r="O40" s="9">
        <v>21</v>
      </c>
      <c r="P40" s="8">
        <v>0</v>
      </c>
      <c r="Q40" s="8">
        <v>0</v>
      </c>
      <c r="R40" s="9" t="s">
        <v>91</v>
      </c>
      <c r="S40" s="8">
        <v>0</v>
      </c>
      <c r="T40" s="8">
        <v>0</v>
      </c>
      <c r="U40" s="9" t="s">
        <v>91</v>
      </c>
      <c r="V40" s="8">
        <v>0</v>
      </c>
      <c r="W40" s="7">
        <v>24.19</v>
      </c>
      <c r="X40" s="32">
        <v>30</v>
      </c>
      <c r="Y40" s="7">
        <v>18</v>
      </c>
      <c r="Z40" s="7">
        <v>0</v>
      </c>
      <c r="AA40" s="7" t="s">
        <v>91</v>
      </c>
      <c r="AB40" s="8">
        <v>0</v>
      </c>
      <c r="AC40" s="7">
        <v>0</v>
      </c>
      <c r="AD40" s="32" t="s">
        <v>91</v>
      </c>
      <c r="AE40" s="7">
        <v>0</v>
      </c>
      <c r="AF40" s="7">
        <v>41.19</v>
      </c>
      <c r="AG40" s="32">
        <v>5</v>
      </c>
      <c r="AH40" s="7">
        <v>35</v>
      </c>
      <c r="AI40" s="7">
        <v>0</v>
      </c>
      <c r="AJ40" s="32" t="s">
        <v>91</v>
      </c>
      <c r="AK40" s="7">
        <v>0</v>
      </c>
    </row>
    <row r="41" spans="1:37" x14ac:dyDescent="0.2">
      <c r="A41" s="2" t="s">
        <v>40</v>
      </c>
      <c r="B41" s="8">
        <v>0</v>
      </c>
      <c r="C41" s="9" t="s">
        <v>91</v>
      </c>
      <c r="D41" s="8">
        <v>0</v>
      </c>
      <c r="E41" s="8">
        <v>23.78</v>
      </c>
      <c r="F41" s="9">
        <v>2</v>
      </c>
      <c r="G41" s="8">
        <v>0</v>
      </c>
      <c r="H41" s="22">
        <v>0</v>
      </c>
      <c r="I41" s="9" t="s">
        <v>91</v>
      </c>
      <c r="J41" s="8">
        <v>0</v>
      </c>
      <c r="K41" s="8">
        <v>20.38</v>
      </c>
      <c r="L41" s="9">
        <v>3</v>
      </c>
      <c r="M41" s="8">
        <v>0</v>
      </c>
      <c r="N41" s="8">
        <v>21.87</v>
      </c>
      <c r="O41" s="9">
        <v>27</v>
      </c>
      <c r="P41" s="8">
        <v>0</v>
      </c>
      <c r="Q41" s="8">
        <v>0</v>
      </c>
      <c r="R41" s="9" t="s">
        <v>91</v>
      </c>
      <c r="S41" s="8">
        <v>0</v>
      </c>
      <c r="T41" s="22">
        <v>19.29</v>
      </c>
      <c r="U41" s="9">
        <v>2</v>
      </c>
      <c r="V41" s="22">
        <v>0</v>
      </c>
      <c r="W41" s="33">
        <v>25.49</v>
      </c>
      <c r="X41" s="32">
        <v>13</v>
      </c>
      <c r="Y41" s="33">
        <v>0</v>
      </c>
      <c r="Z41" s="33">
        <v>0</v>
      </c>
      <c r="AA41" s="32" t="s">
        <v>91</v>
      </c>
      <c r="AB41" s="8">
        <v>0</v>
      </c>
      <c r="AC41" s="7">
        <v>0</v>
      </c>
      <c r="AD41" s="32" t="s">
        <v>91</v>
      </c>
      <c r="AE41" s="7">
        <v>0</v>
      </c>
      <c r="AF41" s="7">
        <v>0</v>
      </c>
      <c r="AG41" s="32" t="s">
        <v>91</v>
      </c>
      <c r="AH41" s="7">
        <v>0</v>
      </c>
      <c r="AI41" s="7">
        <v>0</v>
      </c>
      <c r="AJ41" s="32" t="s">
        <v>91</v>
      </c>
      <c r="AK41" s="7">
        <v>0</v>
      </c>
    </row>
    <row r="42" spans="1:37" x14ac:dyDescent="0.2">
      <c r="A42" s="2" t="s">
        <v>41</v>
      </c>
      <c r="B42" s="8">
        <v>0</v>
      </c>
      <c r="C42" s="9" t="s">
        <v>91</v>
      </c>
      <c r="D42" s="8">
        <v>35</v>
      </c>
      <c r="E42" s="8">
        <v>48</v>
      </c>
      <c r="F42" s="9">
        <v>7</v>
      </c>
      <c r="G42" s="8">
        <v>41.51</v>
      </c>
      <c r="H42" s="8">
        <v>35.700000000000003</v>
      </c>
      <c r="I42" s="9">
        <v>23</v>
      </c>
      <c r="J42" s="8">
        <v>29.81</v>
      </c>
      <c r="K42" s="8">
        <v>27.12</v>
      </c>
      <c r="L42" s="9">
        <v>4</v>
      </c>
      <c r="M42" s="8">
        <v>26.62</v>
      </c>
      <c r="N42" s="8">
        <v>27.51</v>
      </c>
      <c r="O42" s="9">
        <v>12</v>
      </c>
      <c r="P42" s="8">
        <v>23.77</v>
      </c>
      <c r="Q42" s="8">
        <v>22.01</v>
      </c>
      <c r="R42" s="9">
        <v>2</v>
      </c>
      <c r="S42" s="8">
        <v>0</v>
      </c>
      <c r="T42" s="8">
        <v>23.93</v>
      </c>
      <c r="U42" s="9">
        <v>1</v>
      </c>
      <c r="V42" s="8">
        <v>23.77</v>
      </c>
      <c r="W42" s="7">
        <v>37.950000000000003</v>
      </c>
      <c r="X42" s="32">
        <v>14</v>
      </c>
      <c r="Y42" s="7">
        <v>29.81</v>
      </c>
      <c r="Z42" s="7">
        <v>37.950000000000003</v>
      </c>
      <c r="AA42" s="32">
        <v>14</v>
      </c>
      <c r="AB42" s="8">
        <v>29.81</v>
      </c>
      <c r="AC42" s="7">
        <v>27.97</v>
      </c>
      <c r="AD42" s="32">
        <v>13</v>
      </c>
      <c r="AE42" s="7">
        <v>26.13</v>
      </c>
      <c r="AF42" s="7">
        <v>75</v>
      </c>
      <c r="AG42" s="32">
        <v>1</v>
      </c>
      <c r="AH42" s="7">
        <v>75</v>
      </c>
      <c r="AI42" s="7">
        <v>0</v>
      </c>
      <c r="AJ42" s="32" t="s">
        <v>91</v>
      </c>
      <c r="AK42" s="7">
        <v>0</v>
      </c>
    </row>
    <row r="43" spans="1:37" x14ac:dyDescent="0.2">
      <c r="A43" s="2" t="s">
        <v>42</v>
      </c>
      <c r="B43" s="8">
        <v>41.61</v>
      </c>
      <c r="C43" s="9">
        <v>5</v>
      </c>
      <c r="D43" s="8">
        <v>33.729999999999997</v>
      </c>
      <c r="E43" s="8">
        <v>0</v>
      </c>
      <c r="F43" s="9" t="s">
        <v>91</v>
      </c>
      <c r="G43" s="8">
        <v>0</v>
      </c>
      <c r="H43" s="8">
        <v>0</v>
      </c>
      <c r="I43" s="9" t="s">
        <v>91</v>
      </c>
      <c r="J43" s="8">
        <v>0</v>
      </c>
      <c r="K43" s="8">
        <v>0</v>
      </c>
      <c r="L43" s="9" t="s">
        <v>91</v>
      </c>
      <c r="M43" s="8">
        <v>0</v>
      </c>
      <c r="N43" s="8">
        <v>43.17</v>
      </c>
      <c r="O43" s="9">
        <v>21</v>
      </c>
      <c r="P43" s="8">
        <v>33.729999999999997</v>
      </c>
      <c r="Q43" s="8">
        <v>30.36</v>
      </c>
      <c r="R43" s="45">
        <v>5</v>
      </c>
      <c r="S43" s="8">
        <v>21.44</v>
      </c>
      <c r="T43" s="8">
        <v>34.93</v>
      </c>
      <c r="U43" s="45">
        <v>20</v>
      </c>
      <c r="V43" s="8">
        <v>26.9</v>
      </c>
      <c r="W43" s="7">
        <v>38.090000000000003</v>
      </c>
      <c r="X43" s="46">
        <v>23</v>
      </c>
      <c r="Y43" s="7">
        <v>26.9</v>
      </c>
      <c r="Z43" s="7">
        <v>0</v>
      </c>
      <c r="AA43" s="32" t="s">
        <v>91</v>
      </c>
      <c r="AB43" s="8">
        <v>0</v>
      </c>
      <c r="AC43" s="7">
        <v>28.4</v>
      </c>
      <c r="AD43" s="46">
        <v>15</v>
      </c>
      <c r="AE43" s="7">
        <v>21.44</v>
      </c>
      <c r="AF43" s="7">
        <v>61.37</v>
      </c>
      <c r="AG43" s="46">
        <v>18</v>
      </c>
      <c r="AH43" s="7">
        <v>58.4</v>
      </c>
      <c r="AI43" s="7">
        <v>42.33</v>
      </c>
      <c r="AJ43" s="46">
        <v>21</v>
      </c>
      <c r="AK43" s="7">
        <v>33.729999999999997</v>
      </c>
    </row>
    <row r="44" spans="1:37" x14ac:dyDescent="0.2">
      <c r="A44" s="2" t="s">
        <v>43</v>
      </c>
      <c r="B44" s="8">
        <v>43.15</v>
      </c>
      <c r="C44" s="9">
        <v>25</v>
      </c>
      <c r="D44" s="8">
        <v>33.89</v>
      </c>
      <c r="E44" s="8">
        <v>0</v>
      </c>
      <c r="F44" s="9" t="s">
        <v>91</v>
      </c>
      <c r="G44" s="8">
        <v>0</v>
      </c>
      <c r="H44" s="8">
        <v>40.31</v>
      </c>
      <c r="I44" s="9">
        <v>20</v>
      </c>
      <c r="J44" s="8">
        <v>33.17</v>
      </c>
      <c r="K44" s="8">
        <v>32.020000000000003</v>
      </c>
      <c r="L44" s="9">
        <v>1</v>
      </c>
      <c r="M44" s="8">
        <v>30.18</v>
      </c>
      <c r="N44" s="8">
        <v>24.79</v>
      </c>
      <c r="O44" s="9">
        <v>6</v>
      </c>
      <c r="P44" s="8">
        <v>20.66</v>
      </c>
      <c r="Q44" s="8">
        <v>40.130000000000003</v>
      </c>
      <c r="R44" s="9">
        <v>20</v>
      </c>
      <c r="S44" s="8">
        <v>31.99</v>
      </c>
      <c r="T44" s="8">
        <v>30.82</v>
      </c>
      <c r="U44" s="9">
        <v>11</v>
      </c>
      <c r="V44" s="8">
        <v>23.63</v>
      </c>
      <c r="W44" s="7">
        <v>0</v>
      </c>
      <c r="X44" s="32" t="s">
        <v>91</v>
      </c>
      <c r="Y44" s="7">
        <v>0</v>
      </c>
      <c r="Z44" s="7">
        <v>40.72</v>
      </c>
      <c r="AA44" s="32">
        <v>4</v>
      </c>
      <c r="AB44" s="8">
        <v>34.9</v>
      </c>
      <c r="AC44" s="7">
        <v>35.409999999999997</v>
      </c>
      <c r="AD44" s="32">
        <v>16</v>
      </c>
      <c r="AE44" s="7">
        <v>30.18</v>
      </c>
      <c r="AF44" s="7">
        <v>0</v>
      </c>
      <c r="AG44" s="32" t="s">
        <v>91</v>
      </c>
      <c r="AH44" s="7">
        <v>0</v>
      </c>
      <c r="AI44" s="7">
        <v>43.14</v>
      </c>
      <c r="AJ44" s="32">
        <v>4</v>
      </c>
      <c r="AK44" s="7">
        <v>34.9</v>
      </c>
    </row>
    <row r="45" spans="1:37" x14ac:dyDescent="0.2">
      <c r="A45" s="4" t="s">
        <v>44</v>
      </c>
      <c r="B45" s="17">
        <v>26.29</v>
      </c>
      <c r="C45" s="13">
        <v>4</v>
      </c>
      <c r="D45" s="17">
        <v>0</v>
      </c>
      <c r="E45" s="17">
        <v>0</v>
      </c>
      <c r="F45" s="9" t="s">
        <v>91</v>
      </c>
      <c r="G45" s="17">
        <v>0</v>
      </c>
      <c r="H45" s="17">
        <v>28.14</v>
      </c>
      <c r="I45" s="13">
        <v>2</v>
      </c>
      <c r="J45" s="17">
        <v>0</v>
      </c>
      <c r="K45" s="50">
        <v>0</v>
      </c>
      <c r="L45" s="9" t="s">
        <v>91</v>
      </c>
      <c r="M45" s="22">
        <v>0</v>
      </c>
      <c r="N45" s="17">
        <v>27.98</v>
      </c>
      <c r="O45" s="53">
        <v>23</v>
      </c>
      <c r="P45" s="17">
        <v>0</v>
      </c>
      <c r="Q45" s="52">
        <v>0</v>
      </c>
      <c r="R45" s="9" t="s">
        <v>91</v>
      </c>
      <c r="S45" s="17">
        <v>0</v>
      </c>
      <c r="T45" s="17">
        <v>29.2</v>
      </c>
      <c r="U45" s="13">
        <v>23</v>
      </c>
      <c r="V45" s="17">
        <v>0</v>
      </c>
      <c r="W45" s="15">
        <v>23.46</v>
      </c>
      <c r="X45" s="35">
        <v>5</v>
      </c>
      <c r="Y45" s="15">
        <v>0</v>
      </c>
      <c r="Z45" s="15">
        <v>34.82</v>
      </c>
      <c r="AA45" s="35">
        <v>2</v>
      </c>
      <c r="AB45" s="17">
        <v>0</v>
      </c>
      <c r="AC45" s="54">
        <v>0</v>
      </c>
      <c r="AD45" s="35" t="s">
        <v>91</v>
      </c>
      <c r="AE45" s="15">
        <v>0</v>
      </c>
      <c r="AF45" s="15">
        <v>0</v>
      </c>
      <c r="AG45" s="35" t="s">
        <v>91</v>
      </c>
      <c r="AH45" s="15">
        <v>0</v>
      </c>
      <c r="AI45" s="15">
        <v>0</v>
      </c>
      <c r="AJ45" s="35" t="s">
        <v>91</v>
      </c>
      <c r="AK45" s="7">
        <v>0</v>
      </c>
    </row>
    <row r="46" spans="1:37" x14ac:dyDescent="0.2">
      <c r="AI46" s="48"/>
    </row>
    <row r="47" spans="1:37" x14ac:dyDescent="0.2">
      <c r="AI47" s="48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&amp;K03-0182021 IAC Salary Survey&amp;R&amp;K03+033Department Heads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showGridLines="0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6" width="10.83203125" style="3"/>
    <col min="7" max="7" width="10.83203125" style="3" customWidth="1"/>
    <col min="8" max="8" width="11.33203125" style="3" customWidth="1"/>
    <col min="9" max="9" width="10.33203125" style="3" customWidth="1"/>
    <col min="10" max="11" width="10.1640625" style="3" customWidth="1"/>
    <col min="12" max="16384" width="10.83203125" style="3"/>
  </cols>
  <sheetData>
    <row r="1" spans="1:12" x14ac:dyDescent="0.2">
      <c r="A1" s="1" t="s">
        <v>0</v>
      </c>
      <c r="B1" s="1" t="s">
        <v>211</v>
      </c>
      <c r="C1" s="1" t="s">
        <v>90</v>
      </c>
      <c r="D1" s="1" t="s">
        <v>46</v>
      </c>
      <c r="E1" s="1" t="s">
        <v>73</v>
      </c>
      <c r="F1" s="1" t="s">
        <v>89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2"/>
    </row>
    <row r="2" spans="1:12" x14ac:dyDescent="0.2">
      <c r="A2" s="4" t="s">
        <v>1</v>
      </c>
      <c r="B2" s="18">
        <v>494967</v>
      </c>
      <c r="C2" s="77">
        <v>2009</v>
      </c>
      <c r="D2" s="19">
        <v>117000</v>
      </c>
      <c r="E2" s="19">
        <v>122000</v>
      </c>
      <c r="F2" s="19">
        <v>123000</v>
      </c>
      <c r="G2" s="19">
        <v>122000</v>
      </c>
      <c r="H2" s="19">
        <v>117000</v>
      </c>
      <c r="I2" s="19">
        <v>184000</v>
      </c>
      <c r="J2" s="19">
        <v>149190</v>
      </c>
      <c r="K2" s="19">
        <v>117000</v>
      </c>
      <c r="L2" s="8"/>
    </row>
    <row r="3" spans="1:12" x14ac:dyDescent="0.2">
      <c r="A3" s="2" t="s">
        <v>2</v>
      </c>
      <c r="B3" s="18">
        <v>4379</v>
      </c>
      <c r="C3" s="5">
        <v>80</v>
      </c>
      <c r="D3" s="19">
        <v>64807.6</v>
      </c>
      <c r="E3" s="19">
        <v>67938</v>
      </c>
      <c r="F3" s="19">
        <v>33582</v>
      </c>
      <c r="G3" s="19">
        <v>33582</v>
      </c>
      <c r="H3" s="19">
        <v>5543.46</v>
      </c>
      <c r="I3" s="19">
        <v>111993.96</v>
      </c>
      <c r="J3" s="19">
        <v>69896</v>
      </c>
      <c r="K3" s="19">
        <v>63923.86</v>
      </c>
      <c r="L3" s="8"/>
    </row>
    <row r="4" spans="1:12" x14ac:dyDescent="0.2">
      <c r="A4" s="2" t="s">
        <v>3</v>
      </c>
      <c r="B4" s="18">
        <v>87018</v>
      </c>
      <c r="C4" s="5">
        <v>448</v>
      </c>
      <c r="D4" s="19">
        <v>74498.320000000007</v>
      </c>
      <c r="E4" s="19">
        <v>74498.320000000007</v>
      </c>
      <c r="F4" s="19">
        <v>74498.2</v>
      </c>
      <c r="G4" s="19">
        <v>74498.320000000007</v>
      </c>
      <c r="H4" s="19">
        <v>74498.320000000007</v>
      </c>
      <c r="I4" s="19">
        <v>104912.32000000001</v>
      </c>
      <c r="J4" s="19">
        <v>94388.58</v>
      </c>
      <c r="K4" s="19">
        <v>74498.320000000007</v>
      </c>
      <c r="L4" s="8"/>
    </row>
    <row r="5" spans="1:12" x14ac:dyDescent="0.2">
      <c r="A5" s="2" t="s">
        <v>4</v>
      </c>
      <c r="B5" s="18">
        <v>6372</v>
      </c>
      <c r="C5" s="5">
        <v>98</v>
      </c>
      <c r="D5" s="19">
        <v>69171.48</v>
      </c>
      <c r="E5" s="19">
        <v>69171.48</v>
      </c>
      <c r="F5" s="19">
        <v>20217.48</v>
      </c>
      <c r="G5" s="19">
        <v>20217.48</v>
      </c>
      <c r="H5" s="19">
        <v>8146.44</v>
      </c>
      <c r="I5" s="19">
        <v>64927.08</v>
      </c>
      <c r="J5" s="19">
        <v>73194.12</v>
      </c>
      <c r="K5" s="19">
        <v>69171.48</v>
      </c>
      <c r="L5" s="8"/>
    </row>
    <row r="6" spans="1:12" x14ac:dyDescent="0.2">
      <c r="A6" s="2" t="s">
        <v>5</v>
      </c>
      <c r="B6" s="18">
        <v>9530</v>
      </c>
      <c r="C6" s="5"/>
      <c r="D6" s="19"/>
      <c r="E6" s="19"/>
      <c r="F6" s="19"/>
      <c r="G6" s="19"/>
      <c r="H6" s="19"/>
      <c r="I6" s="19"/>
      <c r="J6" s="19"/>
      <c r="K6" s="19"/>
      <c r="L6" s="8"/>
    </row>
    <row r="7" spans="1:12" x14ac:dyDescent="0.2">
      <c r="A7" s="2" t="s">
        <v>6</v>
      </c>
      <c r="B7" s="18">
        <v>47992</v>
      </c>
      <c r="C7" s="5">
        <v>271</v>
      </c>
      <c r="D7" s="19">
        <v>73028</v>
      </c>
      <c r="E7" s="19">
        <v>73028</v>
      </c>
      <c r="F7" s="19">
        <v>73028</v>
      </c>
      <c r="G7" s="19">
        <v>73028</v>
      </c>
      <c r="H7" s="19">
        <v>22087</v>
      </c>
      <c r="I7" s="19">
        <v>110774</v>
      </c>
      <c r="J7" s="19">
        <v>88940</v>
      </c>
      <c r="K7" s="19">
        <v>73028</v>
      </c>
      <c r="L7" s="8"/>
    </row>
    <row r="8" spans="1:12" x14ac:dyDescent="0.2">
      <c r="A8" s="2" t="s">
        <v>7</v>
      </c>
      <c r="B8" s="18">
        <v>24721</v>
      </c>
      <c r="C8" s="5">
        <v>180</v>
      </c>
      <c r="D8" s="19">
        <v>97257.15</v>
      </c>
      <c r="E8" s="19">
        <v>108942.56</v>
      </c>
      <c r="F8" s="19">
        <v>91704.25</v>
      </c>
      <c r="G8" s="19">
        <v>91704</v>
      </c>
      <c r="H8" s="19">
        <v>49366.18</v>
      </c>
      <c r="I8" s="19">
        <v>153037.85999999999</v>
      </c>
      <c r="J8" s="19">
        <v>143486.51999999999</v>
      </c>
      <c r="K8" s="19">
        <v>97257.15</v>
      </c>
      <c r="L8" s="8"/>
    </row>
    <row r="9" spans="1:12" x14ac:dyDescent="0.2">
      <c r="A9" s="2" t="s">
        <v>8</v>
      </c>
      <c r="B9" s="18">
        <v>7610</v>
      </c>
      <c r="C9" s="5">
        <v>128</v>
      </c>
      <c r="D9" s="19">
        <v>62000</v>
      </c>
      <c r="E9" s="19">
        <v>62552</v>
      </c>
      <c r="F9" s="19">
        <v>35476.6</v>
      </c>
      <c r="G9" s="19">
        <v>35476.5</v>
      </c>
      <c r="H9" s="19">
        <v>14058</v>
      </c>
      <c r="I9" s="19">
        <v>87735</v>
      </c>
      <c r="J9" s="19">
        <v>67915</v>
      </c>
      <c r="K9" s="19">
        <v>60590</v>
      </c>
      <c r="L9" s="8"/>
    </row>
    <row r="10" spans="1:12" x14ac:dyDescent="0.2">
      <c r="A10" s="2" t="s">
        <v>9</v>
      </c>
      <c r="B10" s="18">
        <v>47992</v>
      </c>
      <c r="C10" s="5">
        <v>466</v>
      </c>
      <c r="D10" s="19">
        <v>84736</v>
      </c>
      <c r="E10" s="19">
        <v>84736</v>
      </c>
      <c r="F10" s="19">
        <v>89126.5</v>
      </c>
      <c r="G10" s="19">
        <v>89126.5</v>
      </c>
      <c r="H10" s="19">
        <v>54976.19</v>
      </c>
      <c r="I10" s="19">
        <v>128675.96</v>
      </c>
      <c r="J10" s="19">
        <v>101253.24</v>
      </c>
      <c r="K10" s="19">
        <v>84736.2</v>
      </c>
      <c r="L10" s="8"/>
    </row>
    <row r="11" spans="1:12" x14ac:dyDescent="0.2">
      <c r="A11" s="2" t="s">
        <v>10</v>
      </c>
      <c r="B11" s="18">
        <v>123964</v>
      </c>
      <c r="C11" s="5">
        <v>578</v>
      </c>
      <c r="D11" s="19">
        <v>87859.199999999997</v>
      </c>
      <c r="E11" s="19">
        <v>87859.199999999997</v>
      </c>
      <c r="F11" s="19">
        <v>87859.199999999997</v>
      </c>
      <c r="G11" s="19">
        <v>87859.199999999997</v>
      </c>
      <c r="H11" s="19">
        <v>34018.400000000001</v>
      </c>
      <c r="I11" s="19">
        <v>126006.39999999999</v>
      </c>
      <c r="J11" s="19">
        <v>92747.199999999997</v>
      </c>
      <c r="K11" s="19">
        <v>87859.199999999997</v>
      </c>
      <c r="L11" s="8"/>
    </row>
    <row r="12" spans="1:12" x14ac:dyDescent="0.2">
      <c r="A12" s="2" t="s">
        <v>11</v>
      </c>
      <c r="B12" s="18">
        <v>12056</v>
      </c>
      <c r="C12" s="5">
        <v>175</v>
      </c>
      <c r="D12" s="19">
        <v>75150</v>
      </c>
      <c r="E12" s="19">
        <v>75150</v>
      </c>
      <c r="F12" s="19">
        <v>56399.01</v>
      </c>
      <c r="G12" s="19">
        <v>53602.9</v>
      </c>
      <c r="H12" s="19">
        <v>45793.35</v>
      </c>
      <c r="I12" s="19">
        <v>76347.77</v>
      </c>
      <c r="J12" s="19">
        <v>76353.63</v>
      </c>
      <c r="K12" s="19">
        <v>75150</v>
      </c>
      <c r="L12" s="8"/>
    </row>
    <row r="13" spans="1:12" x14ac:dyDescent="0.2">
      <c r="A13" s="2" t="s">
        <v>12</v>
      </c>
      <c r="B13" s="18">
        <v>2574</v>
      </c>
      <c r="C13" s="5"/>
      <c r="D13" s="19"/>
      <c r="E13" s="19"/>
      <c r="F13" s="19"/>
      <c r="G13" s="19"/>
      <c r="H13" s="19"/>
      <c r="I13" s="19"/>
      <c r="J13" s="19"/>
      <c r="K13" s="19"/>
      <c r="L13" s="8"/>
    </row>
    <row r="14" spans="1:12" x14ac:dyDescent="0.2">
      <c r="A14" s="2" t="s">
        <v>13</v>
      </c>
      <c r="B14" s="18">
        <v>1077</v>
      </c>
      <c r="C14" s="5">
        <v>32</v>
      </c>
      <c r="D14" s="19">
        <v>51500</v>
      </c>
      <c r="E14" s="19">
        <v>60000</v>
      </c>
      <c r="F14" s="19">
        <v>1368.76</v>
      </c>
      <c r="G14" s="19">
        <v>1368.76</v>
      </c>
      <c r="H14" s="19">
        <v>382.5</v>
      </c>
      <c r="I14" s="19">
        <v>4000</v>
      </c>
      <c r="J14" s="19">
        <v>61000</v>
      </c>
      <c r="K14" s="19">
        <v>54598</v>
      </c>
      <c r="L14" s="8"/>
    </row>
    <row r="15" spans="1:12" x14ac:dyDescent="0.2">
      <c r="A15" s="2" t="s">
        <v>14</v>
      </c>
      <c r="B15" s="18">
        <v>231105</v>
      </c>
      <c r="C15" s="5">
        <v>850</v>
      </c>
      <c r="D15" s="19">
        <v>102080</v>
      </c>
      <c r="E15" s="19">
        <v>107741</v>
      </c>
      <c r="F15" s="19">
        <v>103083</v>
      </c>
      <c r="G15" s="19">
        <v>103083</v>
      </c>
      <c r="H15" s="19">
        <v>91280</v>
      </c>
      <c r="I15" s="19">
        <v>149640</v>
      </c>
      <c r="J15" s="19">
        <v>124201</v>
      </c>
      <c r="K15" s="19">
        <v>103252</v>
      </c>
      <c r="L15" s="8"/>
    </row>
    <row r="16" spans="1:12" x14ac:dyDescent="0.2">
      <c r="A16" s="2" t="s">
        <v>15</v>
      </c>
      <c r="B16" s="18">
        <v>7027</v>
      </c>
      <c r="C16" s="5">
        <v>153</v>
      </c>
      <c r="D16" s="61">
        <v>54929</v>
      </c>
      <c r="E16" s="61">
        <v>58225</v>
      </c>
      <c r="F16" s="19">
        <v>22750</v>
      </c>
      <c r="G16" s="19">
        <v>18388</v>
      </c>
      <c r="H16" s="19">
        <v>6392</v>
      </c>
      <c r="I16" s="19">
        <v>66400</v>
      </c>
      <c r="J16" s="19">
        <v>65563.16</v>
      </c>
      <c r="K16" s="19">
        <v>54929.53</v>
      </c>
      <c r="L16" s="8"/>
    </row>
    <row r="17" spans="1:12" x14ac:dyDescent="0.2">
      <c r="A17" s="2" t="s">
        <v>16</v>
      </c>
      <c r="B17" s="18">
        <v>24655</v>
      </c>
      <c r="C17" s="5">
        <v>189</v>
      </c>
      <c r="D17" s="19">
        <v>70468.509999999995</v>
      </c>
      <c r="E17" s="19">
        <v>70468.509999999995</v>
      </c>
      <c r="F17" s="19">
        <v>30286.87</v>
      </c>
      <c r="G17" s="19">
        <v>20286.87</v>
      </c>
      <c r="H17" s="19">
        <v>16953.87</v>
      </c>
      <c r="I17" s="19">
        <v>106838.95</v>
      </c>
      <c r="J17" s="19">
        <v>90040.23</v>
      </c>
      <c r="K17" s="19">
        <v>70468.509999999995</v>
      </c>
      <c r="L17" s="8"/>
    </row>
    <row r="18" spans="1:12" x14ac:dyDescent="0.2">
      <c r="A18" s="4" t="s">
        <v>17</v>
      </c>
      <c r="B18" s="18">
        <v>790</v>
      </c>
      <c r="C18" s="5">
        <v>43</v>
      </c>
      <c r="D18" s="19">
        <v>47406</v>
      </c>
      <c r="E18" s="19">
        <v>47406</v>
      </c>
      <c r="F18" s="19">
        <v>19309.2</v>
      </c>
      <c r="G18" s="19">
        <v>19309</v>
      </c>
      <c r="H18" s="19">
        <v>2861</v>
      </c>
      <c r="I18" s="19">
        <v>46980.800000000003</v>
      </c>
      <c r="J18" s="19">
        <v>71250</v>
      </c>
      <c r="K18" s="19">
        <v>37406</v>
      </c>
      <c r="L18" s="8"/>
    </row>
    <row r="19" spans="1:12" x14ac:dyDescent="0.2">
      <c r="A19" s="2" t="s">
        <v>18</v>
      </c>
      <c r="B19" s="18">
        <v>8734</v>
      </c>
      <c r="C19" s="5">
        <v>159</v>
      </c>
      <c r="D19" s="19">
        <v>65550.960000000006</v>
      </c>
      <c r="E19" s="19">
        <v>66187.259999999995</v>
      </c>
      <c r="F19" s="19">
        <v>40601.230000000003</v>
      </c>
      <c r="G19" s="19">
        <v>32153.47</v>
      </c>
      <c r="H19" s="19">
        <v>13987.48</v>
      </c>
      <c r="I19" s="36">
        <v>95868.12</v>
      </c>
      <c r="J19" s="19">
        <v>76556.210000000006</v>
      </c>
      <c r="K19" s="19">
        <v>65550.960000000006</v>
      </c>
      <c r="L19" s="8"/>
    </row>
    <row r="20" spans="1:12" x14ac:dyDescent="0.2">
      <c r="A20" s="2" t="s">
        <v>19</v>
      </c>
      <c r="B20" s="18">
        <v>4275</v>
      </c>
      <c r="C20" s="5">
        <v>64</v>
      </c>
      <c r="D20" s="19">
        <v>48246</v>
      </c>
      <c r="E20" s="19">
        <v>48246</v>
      </c>
      <c r="F20" s="19">
        <v>27623</v>
      </c>
      <c r="G20" s="19">
        <v>27623</v>
      </c>
      <c r="H20" s="19">
        <v>15000</v>
      </c>
      <c r="I20" s="19">
        <v>60000</v>
      </c>
      <c r="J20" s="19">
        <v>49448</v>
      </c>
      <c r="K20" s="19">
        <v>48246</v>
      </c>
      <c r="L20" s="8"/>
    </row>
    <row r="21" spans="1:12" x14ac:dyDescent="0.2">
      <c r="A21" s="2" t="s">
        <v>20</v>
      </c>
      <c r="B21" s="18">
        <v>28666</v>
      </c>
      <c r="C21" s="5"/>
      <c r="D21" s="19"/>
      <c r="E21" s="19"/>
      <c r="F21" s="19"/>
      <c r="G21" s="19"/>
      <c r="H21" s="19"/>
      <c r="I21" s="19"/>
      <c r="J21" s="19"/>
      <c r="K21" s="19"/>
      <c r="L21" s="8"/>
    </row>
    <row r="22" spans="1:12" x14ac:dyDescent="0.2">
      <c r="A22" s="2" t="s">
        <v>21</v>
      </c>
      <c r="B22" s="18">
        <v>14194</v>
      </c>
      <c r="C22" s="5">
        <v>113</v>
      </c>
      <c r="D22" s="19">
        <v>64848.31</v>
      </c>
      <c r="E22" s="19">
        <v>71334</v>
      </c>
      <c r="F22" s="19">
        <v>36196.959999999999</v>
      </c>
      <c r="G22" s="19">
        <v>28808.89</v>
      </c>
      <c r="H22" s="19">
        <v>6141.18</v>
      </c>
      <c r="I22" s="19">
        <v>139229.69</v>
      </c>
      <c r="J22" s="19">
        <v>71332.600000000006</v>
      </c>
      <c r="K22" s="19">
        <v>64848.31</v>
      </c>
      <c r="L22" s="8"/>
    </row>
    <row r="23" spans="1:12" x14ac:dyDescent="0.2">
      <c r="A23" s="2" t="s">
        <v>22</v>
      </c>
      <c r="B23" s="18">
        <v>13388</v>
      </c>
      <c r="C23" s="5">
        <v>277</v>
      </c>
      <c r="D23" s="19">
        <v>74780</v>
      </c>
      <c r="E23" s="19">
        <v>74780</v>
      </c>
      <c r="F23" s="19">
        <v>50328</v>
      </c>
      <c r="G23" s="19">
        <v>43634</v>
      </c>
      <c r="H23" s="19">
        <v>20600</v>
      </c>
      <c r="I23" s="19">
        <v>112729</v>
      </c>
      <c r="J23" s="19">
        <v>87384</v>
      </c>
      <c r="K23" s="19">
        <v>74780</v>
      </c>
      <c r="L23" s="8"/>
    </row>
    <row r="24" spans="1:12" x14ac:dyDescent="0.2">
      <c r="A24" s="2" t="s">
        <v>23</v>
      </c>
      <c r="B24" s="18">
        <v>19123</v>
      </c>
      <c r="C24" s="5">
        <v>131</v>
      </c>
      <c r="D24" s="19">
        <v>68870</v>
      </c>
      <c r="E24" s="19">
        <v>69900</v>
      </c>
      <c r="F24" s="19">
        <v>45590</v>
      </c>
      <c r="G24" s="19">
        <v>45590</v>
      </c>
      <c r="H24" s="19">
        <v>16525</v>
      </c>
      <c r="I24" s="19">
        <v>106304</v>
      </c>
      <c r="J24" s="19">
        <v>69922</v>
      </c>
      <c r="K24" s="19"/>
      <c r="L24" s="8"/>
    </row>
    <row r="25" spans="1:12" x14ac:dyDescent="0.2">
      <c r="A25" s="2" t="s">
        <v>24</v>
      </c>
      <c r="B25" s="18">
        <v>15598</v>
      </c>
      <c r="C25" s="5">
        <v>121</v>
      </c>
      <c r="D25" s="19">
        <v>69184</v>
      </c>
      <c r="E25" s="19">
        <v>69184</v>
      </c>
      <c r="F25" s="19">
        <v>39565</v>
      </c>
      <c r="G25" s="19">
        <v>37560</v>
      </c>
      <c r="H25" s="19">
        <v>12283.28</v>
      </c>
      <c r="I25" s="19">
        <v>100753</v>
      </c>
      <c r="J25" s="19">
        <v>79359</v>
      </c>
      <c r="K25" s="19">
        <v>69184</v>
      </c>
      <c r="L25" s="8"/>
    </row>
    <row r="26" spans="1:12" x14ac:dyDescent="0.2">
      <c r="A26" s="2" t="s">
        <v>25</v>
      </c>
      <c r="B26" s="18">
        <v>16541</v>
      </c>
      <c r="C26" s="5">
        <v>115</v>
      </c>
      <c r="D26" s="19">
        <v>60966</v>
      </c>
      <c r="E26" s="19">
        <v>65000</v>
      </c>
      <c r="F26" s="19">
        <v>29365</v>
      </c>
      <c r="G26" s="19">
        <v>29365</v>
      </c>
      <c r="H26" s="19">
        <v>11330</v>
      </c>
      <c r="I26" s="19">
        <v>95823</v>
      </c>
      <c r="J26" s="19">
        <v>63500</v>
      </c>
      <c r="K26" s="19">
        <v>60378</v>
      </c>
      <c r="L26" s="8"/>
    </row>
    <row r="27" spans="1:12" x14ac:dyDescent="0.2">
      <c r="A27" s="2" t="s">
        <v>26</v>
      </c>
      <c r="B27" s="18">
        <v>30891</v>
      </c>
      <c r="C27" s="5">
        <v>186</v>
      </c>
      <c r="D27" s="19">
        <v>62648</v>
      </c>
      <c r="E27" s="19">
        <v>62648</v>
      </c>
      <c r="F27" s="19">
        <v>30517</v>
      </c>
      <c r="G27" s="19">
        <v>29677</v>
      </c>
      <c r="H27" s="19">
        <v>9750</v>
      </c>
      <c r="I27" s="19">
        <v>103773</v>
      </c>
      <c r="J27" s="19">
        <v>81156</v>
      </c>
      <c r="K27" s="19">
        <v>62648</v>
      </c>
      <c r="L27" s="8"/>
    </row>
    <row r="28" spans="1:12" x14ac:dyDescent="0.2">
      <c r="A28" s="2" t="s">
        <v>27</v>
      </c>
      <c r="B28" s="18">
        <v>24237</v>
      </c>
      <c r="C28" s="5">
        <v>160</v>
      </c>
      <c r="D28" s="19">
        <v>67645.42</v>
      </c>
      <c r="E28" s="19">
        <v>72367</v>
      </c>
      <c r="F28" s="19">
        <v>47866</v>
      </c>
      <c r="G28" s="19">
        <v>44850</v>
      </c>
      <c r="H28" s="19">
        <v>16500</v>
      </c>
      <c r="I28" s="19">
        <v>90805</v>
      </c>
      <c r="J28" s="19">
        <v>77695</v>
      </c>
      <c r="K28" s="19">
        <v>67219</v>
      </c>
      <c r="L28" s="8"/>
    </row>
    <row r="29" spans="1:12" x14ac:dyDescent="0.2">
      <c r="A29" s="2" t="s">
        <v>28</v>
      </c>
      <c r="B29" s="18">
        <v>171362</v>
      </c>
      <c r="C29" s="5">
        <v>840</v>
      </c>
      <c r="D29" s="19">
        <v>90387.96</v>
      </c>
      <c r="E29" s="19">
        <v>91726.96</v>
      </c>
      <c r="F29" s="19">
        <v>90132.39</v>
      </c>
      <c r="G29" s="19">
        <v>90132.9</v>
      </c>
      <c r="H29" s="19">
        <v>78189.02</v>
      </c>
      <c r="I29" s="19">
        <v>130554.32</v>
      </c>
      <c r="J29" s="19">
        <v>112639.02</v>
      </c>
      <c r="K29" s="19">
        <v>89637.6</v>
      </c>
      <c r="L29" s="8"/>
    </row>
    <row r="30" spans="1:12" x14ac:dyDescent="0.2">
      <c r="A30" s="2" t="s">
        <v>29</v>
      </c>
      <c r="B30" s="18">
        <v>39517</v>
      </c>
      <c r="C30" s="5">
        <v>168</v>
      </c>
      <c r="D30" s="19">
        <v>77076</v>
      </c>
      <c r="E30" s="19">
        <v>86820</v>
      </c>
      <c r="F30" s="19">
        <v>60108</v>
      </c>
      <c r="G30" s="19">
        <v>57564</v>
      </c>
      <c r="H30" s="19">
        <v>31896</v>
      </c>
      <c r="I30" s="19">
        <v>112752</v>
      </c>
      <c r="J30" s="19">
        <v>95556</v>
      </c>
      <c r="K30" s="19">
        <v>74292</v>
      </c>
      <c r="L30" s="8"/>
    </row>
    <row r="31" spans="1:12" x14ac:dyDescent="0.2">
      <c r="A31" s="2" t="s">
        <v>30</v>
      </c>
      <c r="B31" s="18">
        <v>7974</v>
      </c>
      <c r="C31" s="5">
        <v>89</v>
      </c>
      <c r="D31" s="19">
        <v>66643.199999999997</v>
      </c>
      <c r="E31" s="19">
        <v>66643.199999999997</v>
      </c>
      <c r="F31" s="19">
        <v>29900</v>
      </c>
      <c r="G31" s="19">
        <v>29900</v>
      </c>
      <c r="H31" s="19">
        <v>12750</v>
      </c>
      <c r="I31" s="19">
        <v>106142.39999999999</v>
      </c>
      <c r="J31" s="19">
        <v>66643.199999999997</v>
      </c>
      <c r="K31" s="19">
        <v>66643.199999999997</v>
      </c>
      <c r="L31" s="8"/>
    </row>
    <row r="32" spans="1:12" x14ac:dyDescent="0.2">
      <c r="A32" s="2" t="s">
        <v>31</v>
      </c>
      <c r="B32" s="18">
        <v>3533</v>
      </c>
      <c r="C32" s="5">
        <v>39</v>
      </c>
      <c r="D32" s="19">
        <v>45708</v>
      </c>
      <c r="E32" s="19">
        <v>46320</v>
      </c>
      <c r="F32" s="19">
        <v>14972</v>
      </c>
      <c r="G32" s="19">
        <v>14972</v>
      </c>
      <c r="H32" s="19">
        <v>3120</v>
      </c>
      <c r="I32" s="19">
        <v>68887</v>
      </c>
      <c r="J32" s="19">
        <v>50827</v>
      </c>
      <c r="K32" s="19">
        <v>45708</v>
      </c>
      <c r="L32" s="8"/>
    </row>
    <row r="33" spans="1:12" x14ac:dyDescent="0.2">
      <c r="A33" s="2" t="s">
        <v>32</v>
      </c>
      <c r="B33" s="18">
        <v>5127</v>
      </c>
      <c r="C33" s="5">
        <v>43</v>
      </c>
      <c r="D33" s="19">
        <v>68551</v>
      </c>
      <c r="E33" s="19">
        <v>45320</v>
      </c>
      <c r="F33" s="19">
        <v>36070</v>
      </c>
      <c r="G33" s="19">
        <v>32589</v>
      </c>
      <c r="H33" s="19">
        <v>6038</v>
      </c>
      <c r="I33" s="19">
        <v>71632</v>
      </c>
      <c r="J33" s="19">
        <v>60552</v>
      </c>
      <c r="K33" s="19">
        <v>59132</v>
      </c>
      <c r="L33" s="8"/>
    </row>
    <row r="34" spans="1:12" x14ac:dyDescent="0.2">
      <c r="A34" s="2" t="s">
        <v>33</v>
      </c>
      <c r="B34" s="18">
        <v>52913</v>
      </c>
      <c r="C34" s="5">
        <v>236</v>
      </c>
      <c r="D34" s="19">
        <v>69465</v>
      </c>
      <c r="E34" s="19">
        <v>71667</v>
      </c>
      <c r="F34" s="19">
        <v>37608</v>
      </c>
      <c r="G34" s="19">
        <v>37608</v>
      </c>
      <c r="H34" s="19">
        <v>15204.88</v>
      </c>
      <c r="I34" s="19">
        <v>117221.92</v>
      </c>
      <c r="J34" s="19">
        <v>83395.199999999997</v>
      </c>
      <c r="K34" s="19">
        <v>69412.72</v>
      </c>
      <c r="L34" s="8"/>
    </row>
    <row r="35" spans="1:12" x14ac:dyDescent="0.2">
      <c r="A35" s="2" t="s">
        <v>34</v>
      </c>
      <c r="B35" s="18">
        <v>21613</v>
      </c>
      <c r="C35" s="5">
        <v>135</v>
      </c>
      <c r="D35" s="19">
        <v>66602</v>
      </c>
      <c r="E35" s="19">
        <v>70638.75</v>
      </c>
      <c r="F35" s="19">
        <v>24269.45</v>
      </c>
      <c r="G35" s="19">
        <v>24269.45</v>
      </c>
      <c r="H35" s="19">
        <v>18500</v>
      </c>
      <c r="I35" s="19">
        <v>103516.04</v>
      </c>
      <c r="J35" s="19">
        <v>76030.5</v>
      </c>
      <c r="K35" s="19">
        <v>65451.839999999997</v>
      </c>
      <c r="L35" s="8"/>
    </row>
    <row r="36" spans="1:12" x14ac:dyDescent="0.2">
      <c r="A36" s="2" t="s">
        <v>35</v>
      </c>
      <c r="B36" s="18">
        <v>42090</v>
      </c>
      <c r="C36" s="5">
        <v>252</v>
      </c>
      <c r="D36" s="19">
        <v>91541</v>
      </c>
      <c r="E36" s="19">
        <v>91541</v>
      </c>
      <c r="F36" s="19">
        <v>76565</v>
      </c>
      <c r="G36" s="19">
        <v>76565</v>
      </c>
      <c r="H36" s="19">
        <v>61818</v>
      </c>
      <c r="I36" s="19">
        <v>119226</v>
      </c>
      <c r="J36" s="19">
        <v>98134</v>
      </c>
      <c r="K36" s="19">
        <v>89045</v>
      </c>
      <c r="L36" s="8"/>
    </row>
    <row r="37" spans="1:12" x14ac:dyDescent="0.2">
      <c r="A37" s="2" t="s">
        <v>36</v>
      </c>
      <c r="B37" s="18">
        <v>4564</v>
      </c>
      <c r="C37" s="5">
        <v>96</v>
      </c>
      <c r="D37" s="19">
        <v>51334.400000000001</v>
      </c>
      <c r="E37" s="19">
        <v>51334.400000000001</v>
      </c>
      <c r="F37" s="19">
        <v>16972.8</v>
      </c>
      <c r="G37" s="19">
        <v>16972.8</v>
      </c>
      <c r="H37" s="19">
        <v>3843.84</v>
      </c>
      <c r="I37" s="19">
        <v>82056</v>
      </c>
      <c r="J37" s="19">
        <v>61401.599999999999</v>
      </c>
      <c r="K37" s="19">
        <v>51334.400000000001</v>
      </c>
      <c r="L37" s="8"/>
    </row>
    <row r="38" spans="1:12" x14ac:dyDescent="0.2">
      <c r="A38" s="2" t="s">
        <v>37</v>
      </c>
      <c r="B38" s="18">
        <v>11913</v>
      </c>
      <c r="C38" s="5">
        <v>97</v>
      </c>
      <c r="D38" s="19">
        <v>62665</v>
      </c>
      <c r="E38" s="19">
        <v>69064</v>
      </c>
      <c r="F38" s="19">
        <v>30368</v>
      </c>
      <c r="G38" s="19">
        <v>30368</v>
      </c>
      <c r="H38" s="19">
        <v>23052</v>
      </c>
      <c r="I38" s="19">
        <v>95100</v>
      </c>
      <c r="J38" s="19">
        <v>66868</v>
      </c>
      <c r="K38" s="19">
        <v>63737.760000000002</v>
      </c>
      <c r="L38" s="8"/>
    </row>
    <row r="39" spans="1:12" x14ac:dyDescent="0.2">
      <c r="A39" s="2" t="s">
        <v>38</v>
      </c>
      <c r="B39" s="18">
        <v>25386</v>
      </c>
      <c r="C39" s="5">
        <v>138</v>
      </c>
      <c r="D39" s="19">
        <v>75457.94</v>
      </c>
      <c r="E39" s="19">
        <v>75457.94</v>
      </c>
      <c r="F39" s="19">
        <v>37345.32</v>
      </c>
      <c r="G39" s="19">
        <v>36145.29</v>
      </c>
      <c r="H39" s="19">
        <v>36136.559999999998</v>
      </c>
      <c r="I39" s="19">
        <v>105257.61</v>
      </c>
      <c r="J39" s="19">
        <v>79804.399999999994</v>
      </c>
      <c r="K39" s="19">
        <v>75457.94</v>
      </c>
      <c r="L39" s="8"/>
    </row>
    <row r="40" spans="1:12" x14ac:dyDescent="0.2">
      <c r="A40" s="2" t="s">
        <v>39</v>
      </c>
      <c r="B40" s="18">
        <v>7878</v>
      </c>
      <c r="C40" s="5">
        <v>108</v>
      </c>
      <c r="D40" s="19">
        <v>60100</v>
      </c>
      <c r="E40" s="19">
        <v>62500</v>
      </c>
      <c r="F40" s="19">
        <v>30600</v>
      </c>
      <c r="G40" s="19">
        <v>27600</v>
      </c>
      <c r="H40" s="19">
        <v>12800</v>
      </c>
      <c r="I40" s="19">
        <v>90700</v>
      </c>
      <c r="J40" s="19">
        <v>60600</v>
      </c>
      <c r="K40" s="19">
        <v>60100</v>
      </c>
      <c r="L40" s="8"/>
    </row>
    <row r="41" spans="1:12" x14ac:dyDescent="0.2">
      <c r="A41" s="2" t="s">
        <v>40</v>
      </c>
      <c r="B41" s="18">
        <v>13169</v>
      </c>
      <c r="C41" s="5">
        <v>149</v>
      </c>
      <c r="D41" s="19">
        <v>55038.06</v>
      </c>
      <c r="E41" s="19">
        <v>55038.12</v>
      </c>
      <c r="F41" s="19">
        <v>46807.72</v>
      </c>
      <c r="G41" s="19">
        <v>46807.72</v>
      </c>
      <c r="H41" s="19">
        <v>10556</v>
      </c>
      <c r="I41" s="19">
        <v>74947.600000000006</v>
      </c>
      <c r="J41" s="19">
        <v>70672.42</v>
      </c>
      <c r="K41" s="19">
        <v>55038.06</v>
      </c>
      <c r="L41" s="8"/>
    </row>
    <row r="42" spans="1:12" x14ac:dyDescent="0.2">
      <c r="A42" s="2" t="s">
        <v>41</v>
      </c>
      <c r="B42" s="18">
        <v>11630</v>
      </c>
      <c r="C42" s="5">
        <v>82</v>
      </c>
      <c r="D42" s="19">
        <v>66045</v>
      </c>
      <c r="E42" s="19">
        <v>68034</v>
      </c>
      <c r="F42" s="19">
        <v>35700</v>
      </c>
      <c r="G42" s="19">
        <v>33700</v>
      </c>
      <c r="H42" s="19">
        <v>22100</v>
      </c>
      <c r="I42" s="19">
        <v>90321</v>
      </c>
      <c r="J42" s="19">
        <v>74026</v>
      </c>
      <c r="K42" s="19">
        <v>66045</v>
      </c>
      <c r="L42" s="8"/>
    </row>
    <row r="43" spans="1:12" x14ac:dyDescent="0.2">
      <c r="A43" s="2" t="s">
        <v>42</v>
      </c>
      <c r="B43" s="18">
        <v>90046</v>
      </c>
      <c r="C43" s="5">
        <v>453</v>
      </c>
      <c r="D43" s="19">
        <v>95784</v>
      </c>
      <c r="E43" s="19">
        <v>95784</v>
      </c>
      <c r="F43" s="19">
        <v>95784</v>
      </c>
      <c r="G43" s="19">
        <v>95784</v>
      </c>
      <c r="H43" s="19">
        <v>82000</v>
      </c>
      <c r="I43" s="19">
        <v>130395</v>
      </c>
      <c r="J43" s="19">
        <v>104020</v>
      </c>
      <c r="K43" s="19">
        <v>95784</v>
      </c>
      <c r="L43" s="8"/>
    </row>
    <row r="44" spans="1:12" x14ac:dyDescent="0.2">
      <c r="A44" s="2" t="s">
        <v>43</v>
      </c>
      <c r="B44" s="18">
        <v>11746</v>
      </c>
      <c r="C44" s="5">
        <v>150</v>
      </c>
      <c r="D44" s="19">
        <v>87636.160000000003</v>
      </c>
      <c r="E44" s="19">
        <v>87636.160000000003</v>
      </c>
      <c r="F44" s="19">
        <v>53610.92</v>
      </c>
      <c r="G44" s="19">
        <v>53610.92</v>
      </c>
      <c r="H44" s="19">
        <v>43818.33</v>
      </c>
      <c r="I44" s="19">
        <v>125873.87</v>
      </c>
      <c r="J44" s="19">
        <v>100255.05</v>
      </c>
      <c r="K44" s="19">
        <v>87636.160000000003</v>
      </c>
      <c r="L44" s="8"/>
    </row>
    <row r="45" spans="1:12" x14ac:dyDescent="0.2">
      <c r="A45" s="4" t="s">
        <v>44</v>
      </c>
      <c r="B45" s="20">
        <v>10500</v>
      </c>
      <c r="C45" s="12">
        <v>103</v>
      </c>
      <c r="D45" s="21">
        <v>70012.800000000003</v>
      </c>
      <c r="E45" s="21">
        <v>70012.800000000003</v>
      </c>
      <c r="F45" s="21">
        <v>36025.599999999999</v>
      </c>
      <c r="G45" s="21">
        <v>35318.400000000001</v>
      </c>
      <c r="H45" s="21">
        <v>10609</v>
      </c>
      <c r="I45" s="21">
        <v>89723</v>
      </c>
      <c r="J45" s="21">
        <v>79560</v>
      </c>
      <c r="K45" s="21">
        <v>70012.800000000003</v>
      </c>
      <c r="L45" s="17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&amp;C&amp;20 &amp;K03-0122021 IAC Salary Survey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6"/>
  <sheetViews>
    <sheetView showGridLines="0" tabSelected="1" topLeftCell="A7" zoomScale="150" zoomScaleNormal="150" zoomScalePageLayoutView="150" workbookViewId="0">
      <selection activeCell="A31" sqref="A31"/>
    </sheetView>
  </sheetViews>
  <sheetFormatPr baseColWidth="10" defaultColWidth="10.83203125" defaultRowHeight="16" x14ac:dyDescent="0.2"/>
  <cols>
    <col min="1" max="2" width="11" style="3" customWidth="1"/>
    <col min="3" max="6" width="10.83203125" style="3" customWidth="1"/>
    <col min="7" max="17" width="15" style="3" customWidth="1"/>
    <col min="18" max="18" width="16.6640625" style="3" customWidth="1"/>
    <col min="19" max="29" width="15" style="3" customWidth="1"/>
    <col min="30" max="16384" width="10.83203125" style="3"/>
  </cols>
  <sheetData>
    <row r="1" spans="1:30" ht="57" x14ac:dyDescent="0.2">
      <c r="A1" s="1" t="s">
        <v>0</v>
      </c>
      <c r="B1" s="25" t="s">
        <v>92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1" t="s">
        <v>56</v>
      </c>
      <c r="I1" s="1" t="s">
        <v>57</v>
      </c>
      <c r="J1" s="25" t="s">
        <v>58</v>
      </c>
      <c r="K1" s="25" t="s">
        <v>93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64</v>
      </c>
      <c r="R1" s="25" t="s">
        <v>65</v>
      </c>
      <c r="S1" s="25" t="s">
        <v>66</v>
      </c>
      <c r="T1" s="25" t="s">
        <v>67</v>
      </c>
      <c r="U1" s="25" t="s">
        <v>68</v>
      </c>
      <c r="V1" s="25" t="s">
        <v>69</v>
      </c>
      <c r="W1" s="25" t="s">
        <v>70</v>
      </c>
      <c r="X1" s="25" t="s">
        <v>71</v>
      </c>
      <c r="Y1" s="25" t="s">
        <v>84</v>
      </c>
      <c r="Z1" s="25" t="s">
        <v>85</v>
      </c>
      <c r="AA1" s="25" t="s">
        <v>87</v>
      </c>
      <c r="AB1" s="25" t="s">
        <v>86</v>
      </c>
      <c r="AC1" s="1" t="s">
        <v>196</v>
      </c>
      <c r="AD1" s="2"/>
    </row>
    <row r="2" spans="1:30" x14ac:dyDescent="0.2">
      <c r="A2" s="4" t="s">
        <v>1</v>
      </c>
      <c r="B2" s="12">
        <v>20</v>
      </c>
      <c r="C2" s="72">
        <v>12</v>
      </c>
      <c r="D2" s="63">
        <v>15</v>
      </c>
      <c r="E2" s="63">
        <v>18</v>
      </c>
      <c r="F2" s="63">
        <v>12</v>
      </c>
      <c r="G2" s="63">
        <v>12</v>
      </c>
      <c r="H2" s="63">
        <v>12</v>
      </c>
      <c r="I2" s="63" t="s">
        <v>76</v>
      </c>
      <c r="J2" s="63" t="s">
        <v>72</v>
      </c>
      <c r="K2" s="63" t="s">
        <v>195</v>
      </c>
      <c r="L2" s="63">
        <v>42</v>
      </c>
      <c r="M2" s="63" t="s">
        <v>72</v>
      </c>
      <c r="N2" s="63" t="s">
        <v>72</v>
      </c>
      <c r="O2" s="63" t="s">
        <v>151</v>
      </c>
      <c r="P2" s="63">
        <v>0</v>
      </c>
      <c r="Q2" s="62" t="s">
        <v>72</v>
      </c>
      <c r="R2" s="62" t="s">
        <v>94</v>
      </c>
      <c r="S2" s="62">
        <v>608.02</v>
      </c>
      <c r="T2" s="64">
        <v>568.02</v>
      </c>
      <c r="U2" s="64">
        <v>40</v>
      </c>
      <c r="V2" s="64">
        <v>1651.77</v>
      </c>
      <c r="W2" s="64">
        <v>1406.77</v>
      </c>
      <c r="X2" s="64">
        <v>245</v>
      </c>
      <c r="Y2" s="62" t="s">
        <v>72</v>
      </c>
      <c r="Z2" s="62" t="s">
        <v>72</v>
      </c>
      <c r="AA2" s="62" t="s">
        <v>72</v>
      </c>
      <c r="AB2" s="62" t="s">
        <v>72</v>
      </c>
      <c r="AC2" s="75"/>
      <c r="AD2" s="8"/>
    </row>
    <row r="3" spans="1:30" x14ac:dyDescent="0.2">
      <c r="A3" s="2" t="s">
        <v>2</v>
      </c>
      <c r="B3" s="5">
        <v>30</v>
      </c>
      <c r="C3" s="5">
        <v>10</v>
      </c>
      <c r="D3" s="9">
        <v>16</v>
      </c>
      <c r="E3" s="9">
        <v>18</v>
      </c>
      <c r="F3" s="9">
        <v>12</v>
      </c>
      <c r="G3" s="9">
        <v>12</v>
      </c>
      <c r="H3" s="9">
        <v>12</v>
      </c>
      <c r="I3" s="26" t="s">
        <v>76</v>
      </c>
      <c r="J3" s="26" t="s">
        <v>72</v>
      </c>
      <c r="K3" s="27" t="s">
        <v>153</v>
      </c>
      <c r="L3" s="38">
        <v>60</v>
      </c>
      <c r="M3" s="26" t="s">
        <v>72</v>
      </c>
      <c r="N3" s="26" t="s">
        <v>150</v>
      </c>
      <c r="O3" s="28"/>
      <c r="P3" s="9"/>
      <c r="Q3" s="8" t="s">
        <v>72</v>
      </c>
      <c r="R3" s="8" t="s">
        <v>152</v>
      </c>
      <c r="S3" s="8" t="s">
        <v>91</v>
      </c>
      <c r="T3" s="29">
        <v>1</v>
      </c>
      <c r="U3" s="8">
        <v>0</v>
      </c>
      <c r="V3" s="8">
        <v>1228.47</v>
      </c>
      <c r="W3" s="8">
        <v>200</v>
      </c>
      <c r="X3" s="8">
        <v>1028.47</v>
      </c>
      <c r="Y3" s="8" t="s">
        <v>72</v>
      </c>
      <c r="Z3" s="8" t="s">
        <v>150</v>
      </c>
      <c r="AA3" s="8" t="s">
        <v>150</v>
      </c>
      <c r="AB3" s="8" t="s">
        <v>150</v>
      </c>
      <c r="AC3" s="75"/>
      <c r="AD3" s="8"/>
    </row>
    <row r="4" spans="1:30" x14ac:dyDescent="0.2">
      <c r="A4" s="2" t="s">
        <v>3</v>
      </c>
      <c r="B4" s="5">
        <f>56/2</f>
        <v>28</v>
      </c>
      <c r="C4" s="9">
        <v>13</v>
      </c>
      <c r="D4" s="9">
        <v>16</v>
      </c>
      <c r="E4" s="9">
        <v>26</v>
      </c>
      <c r="F4" s="9">
        <v>13</v>
      </c>
      <c r="G4" s="9">
        <v>13</v>
      </c>
      <c r="H4" s="9">
        <v>13</v>
      </c>
      <c r="I4" s="26" t="s">
        <v>76</v>
      </c>
      <c r="J4" s="26" t="s">
        <v>72</v>
      </c>
      <c r="K4" s="9">
        <f>240/8</f>
        <v>30</v>
      </c>
      <c r="L4" s="9">
        <f>720/8</f>
        <v>90</v>
      </c>
      <c r="M4" s="26" t="s">
        <v>72</v>
      </c>
      <c r="N4" s="26" t="s">
        <v>72</v>
      </c>
      <c r="O4" s="9">
        <v>30</v>
      </c>
      <c r="P4" s="9">
        <v>0</v>
      </c>
      <c r="Q4" s="8" t="s">
        <v>72</v>
      </c>
      <c r="R4" s="8" t="s">
        <v>152</v>
      </c>
      <c r="S4" s="8" t="s">
        <v>154</v>
      </c>
      <c r="T4" s="8" t="s">
        <v>154</v>
      </c>
      <c r="U4" s="8">
        <v>22</v>
      </c>
      <c r="V4" s="8" t="s">
        <v>154</v>
      </c>
      <c r="W4" s="8" t="s">
        <v>154</v>
      </c>
      <c r="X4" s="8">
        <v>118</v>
      </c>
      <c r="Y4" s="8" t="s">
        <v>72</v>
      </c>
      <c r="Z4" s="8" t="s">
        <v>72</v>
      </c>
      <c r="AA4" s="8" t="s">
        <v>72</v>
      </c>
      <c r="AB4" s="8" t="s">
        <v>72</v>
      </c>
      <c r="AC4" s="75"/>
      <c r="AD4" s="8"/>
    </row>
    <row r="5" spans="1:30" x14ac:dyDescent="0.2">
      <c r="A5" s="2" t="s">
        <v>4</v>
      </c>
      <c r="B5" s="5">
        <v>30</v>
      </c>
      <c r="C5" s="5">
        <v>10</v>
      </c>
      <c r="D5" s="9">
        <v>12</v>
      </c>
      <c r="E5" s="9">
        <v>15</v>
      </c>
      <c r="F5" s="23" t="s">
        <v>155</v>
      </c>
      <c r="G5" s="23" t="s">
        <v>155</v>
      </c>
      <c r="H5" s="23" t="s">
        <v>155</v>
      </c>
      <c r="I5" s="40" t="s">
        <v>156</v>
      </c>
      <c r="J5" s="26" t="s">
        <v>72</v>
      </c>
      <c r="K5" s="9" t="s">
        <v>157</v>
      </c>
      <c r="L5" s="9">
        <v>50</v>
      </c>
      <c r="M5" s="26" t="s">
        <v>72</v>
      </c>
      <c r="N5" s="26" t="s">
        <v>72</v>
      </c>
      <c r="O5" s="28" t="s">
        <v>151</v>
      </c>
      <c r="P5" s="9">
        <v>0</v>
      </c>
      <c r="Q5" s="8" t="s">
        <v>72</v>
      </c>
      <c r="R5" s="8" t="s">
        <v>152</v>
      </c>
      <c r="S5" s="8">
        <v>911.58</v>
      </c>
      <c r="T5" s="29">
        <v>1</v>
      </c>
      <c r="U5" s="8">
        <v>0</v>
      </c>
      <c r="V5" s="8">
        <v>2245.17</v>
      </c>
      <c r="W5" s="8">
        <v>1911.77</v>
      </c>
      <c r="X5" s="8">
        <v>333.4</v>
      </c>
      <c r="Y5" s="8" t="s">
        <v>72</v>
      </c>
      <c r="Z5" s="8" t="s">
        <v>72</v>
      </c>
      <c r="AA5" s="8" t="s">
        <v>150</v>
      </c>
      <c r="AB5" s="8" t="s">
        <v>150</v>
      </c>
      <c r="AC5" s="75"/>
      <c r="AD5" s="8"/>
    </row>
    <row r="6" spans="1:30" x14ac:dyDescent="0.2">
      <c r="A6" s="8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80"/>
      <c r="U6" s="5"/>
      <c r="V6" s="10"/>
      <c r="W6" s="10"/>
      <c r="X6" s="10"/>
      <c r="Y6" s="5"/>
      <c r="Z6" s="5"/>
      <c r="AA6" s="5"/>
      <c r="AB6" s="5"/>
      <c r="AC6" s="75"/>
      <c r="AD6" s="8"/>
    </row>
    <row r="7" spans="1:30" x14ac:dyDescent="0.2">
      <c r="A7" s="2" t="s">
        <v>6</v>
      </c>
      <c r="B7" s="5">
        <v>35</v>
      </c>
      <c r="C7" s="5">
        <v>16</v>
      </c>
      <c r="D7" s="9">
        <v>18</v>
      </c>
      <c r="E7" s="9">
        <v>20</v>
      </c>
      <c r="F7" s="5">
        <v>0</v>
      </c>
      <c r="G7" s="9">
        <v>0</v>
      </c>
      <c r="H7" s="9">
        <v>0</v>
      </c>
      <c r="I7" s="40" t="s">
        <v>158</v>
      </c>
      <c r="J7" s="26" t="s">
        <v>72</v>
      </c>
      <c r="K7" s="9">
        <v>60</v>
      </c>
      <c r="L7" s="9">
        <v>0</v>
      </c>
      <c r="M7" s="26" t="s">
        <v>72</v>
      </c>
      <c r="N7" s="26" t="s">
        <v>72</v>
      </c>
      <c r="O7" s="9" t="s">
        <v>151</v>
      </c>
      <c r="P7" s="9">
        <v>0</v>
      </c>
      <c r="Q7" s="8" t="s">
        <v>72</v>
      </c>
      <c r="R7" s="8" t="s">
        <v>152</v>
      </c>
      <c r="S7" s="8">
        <v>927.44</v>
      </c>
      <c r="T7" s="29">
        <v>1</v>
      </c>
      <c r="U7" s="8">
        <v>0</v>
      </c>
      <c r="V7" s="8">
        <v>1827.92</v>
      </c>
      <c r="W7" s="8">
        <v>1415.63</v>
      </c>
      <c r="X7" s="8">
        <v>412.29</v>
      </c>
      <c r="Y7" s="8" t="s">
        <v>72</v>
      </c>
      <c r="Z7" s="8" t="s">
        <v>72</v>
      </c>
      <c r="AA7" s="8" t="s">
        <v>150</v>
      </c>
      <c r="AB7" s="8" t="s">
        <v>150</v>
      </c>
      <c r="AC7" s="75"/>
      <c r="AD7" s="8"/>
    </row>
    <row r="8" spans="1:30" x14ac:dyDescent="0.2">
      <c r="A8" s="2" t="s">
        <v>7</v>
      </c>
      <c r="B8" s="5">
        <v>20</v>
      </c>
      <c r="C8" s="5">
        <v>10</v>
      </c>
      <c r="D8" s="9">
        <v>15</v>
      </c>
      <c r="E8" s="9">
        <v>20</v>
      </c>
      <c r="F8" s="9">
        <v>12</v>
      </c>
      <c r="G8" s="9">
        <v>12</v>
      </c>
      <c r="H8" s="9">
        <v>12</v>
      </c>
      <c r="I8" s="40" t="s">
        <v>105</v>
      </c>
      <c r="J8" s="26" t="s">
        <v>72</v>
      </c>
      <c r="K8" s="9">
        <v>25</v>
      </c>
      <c r="L8" s="9">
        <v>60</v>
      </c>
      <c r="M8" s="26" t="s">
        <v>72</v>
      </c>
      <c r="N8" s="26" t="s">
        <v>72</v>
      </c>
      <c r="O8" s="9" t="s">
        <v>151</v>
      </c>
      <c r="P8" s="9">
        <v>0</v>
      </c>
      <c r="Q8" s="8" t="s">
        <v>72</v>
      </c>
      <c r="R8" s="8" t="s">
        <v>147</v>
      </c>
      <c r="S8" s="8">
        <v>828.33</v>
      </c>
      <c r="T8" s="29">
        <v>1</v>
      </c>
      <c r="U8" s="8">
        <v>0</v>
      </c>
      <c r="V8" s="8">
        <v>2239.6</v>
      </c>
      <c r="W8" s="8">
        <v>1525.3</v>
      </c>
      <c r="X8" s="8">
        <v>714.3</v>
      </c>
      <c r="Y8" s="8" t="s">
        <v>72</v>
      </c>
      <c r="Z8" s="8" t="s">
        <v>72</v>
      </c>
      <c r="AA8" s="8" t="s">
        <v>150</v>
      </c>
      <c r="AB8" s="8" t="s">
        <v>150</v>
      </c>
      <c r="AC8" s="75"/>
      <c r="AD8" s="8"/>
    </row>
    <row r="9" spans="1:30" x14ac:dyDescent="0.2">
      <c r="A9" s="81"/>
      <c r="B9" s="5"/>
      <c r="C9" s="5"/>
      <c r="D9" s="9"/>
      <c r="E9" s="9"/>
      <c r="F9" s="9"/>
      <c r="G9" s="9"/>
      <c r="H9" s="9"/>
      <c r="I9" s="55"/>
      <c r="J9" s="26"/>
      <c r="K9" s="9"/>
      <c r="L9" s="9"/>
      <c r="M9" s="26"/>
      <c r="N9" s="26"/>
      <c r="O9" s="9"/>
      <c r="P9" s="9"/>
      <c r="Q9" s="8"/>
      <c r="R9" s="8"/>
      <c r="S9" s="8"/>
      <c r="T9" s="29"/>
      <c r="U9" s="8"/>
      <c r="V9" s="8"/>
      <c r="W9" s="8"/>
      <c r="X9" s="8"/>
      <c r="Y9" s="8"/>
      <c r="Z9" s="8"/>
      <c r="AA9" s="8"/>
      <c r="AB9" s="8"/>
      <c r="AC9" s="75"/>
      <c r="AD9" s="8"/>
    </row>
    <row r="10" spans="1:30" x14ac:dyDescent="0.2">
      <c r="A10" s="2" t="s">
        <v>9</v>
      </c>
      <c r="B10" s="5">
        <v>20</v>
      </c>
      <c r="C10" s="5">
        <f>162/8</f>
        <v>20.25</v>
      </c>
      <c r="D10" s="9">
        <f>202/8</f>
        <v>25.25</v>
      </c>
      <c r="E10" s="26">
        <f>266/8</f>
        <v>33.25</v>
      </c>
      <c r="F10" s="9">
        <v>0</v>
      </c>
      <c r="G10" s="9">
        <v>0</v>
      </c>
      <c r="H10" s="9">
        <v>0</v>
      </c>
      <c r="I10" s="40" t="s">
        <v>212</v>
      </c>
      <c r="J10" s="26" t="s">
        <v>72</v>
      </c>
      <c r="K10" s="45" t="s">
        <v>181</v>
      </c>
      <c r="L10" s="9" t="s">
        <v>213</v>
      </c>
      <c r="M10" s="26" t="s">
        <v>72</v>
      </c>
      <c r="N10" s="26" t="s">
        <v>72</v>
      </c>
      <c r="O10" s="9">
        <v>0</v>
      </c>
      <c r="P10" s="9">
        <v>0</v>
      </c>
      <c r="Q10" s="8" t="s">
        <v>72</v>
      </c>
      <c r="R10" s="49" t="s">
        <v>162</v>
      </c>
      <c r="S10" s="8">
        <v>562.70000000000005</v>
      </c>
      <c r="T10" s="8">
        <v>438.32</v>
      </c>
      <c r="U10" s="8">
        <v>124.38</v>
      </c>
      <c r="V10" s="8">
        <v>1602.15</v>
      </c>
      <c r="W10" s="8">
        <v>1248.05</v>
      </c>
      <c r="X10" s="8">
        <v>354.1</v>
      </c>
      <c r="Y10" s="8" t="s">
        <v>72</v>
      </c>
      <c r="Z10" s="8" t="s">
        <v>72</v>
      </c>
      <c r="AA10" s="49" t="s">
        <v>72</v>
      </c>
      <c r="AB10" s="49" t="s">
        <v>72</v>
      </c>
      <c r="AC10" s="76" t="s">
        <v>214</v>
      </c>
      <c r="AD10" s="8"/>
    </row>
    <row r="11" spans="1:30" x14ac:dyDescent="0.2">
      <c r="A11" s="2" t="s">
        <v>10</v>
      </c>
      <c r="B11" s="5">
        <v>30</v>
      </c>
      <c r="C11" s="5">
        <v>13</v>
      </c>
      <c r="D11" s="9">
        <f>137/8</f>
        <v>17.125</v>
      </c>
      <c r="E11" s="9">
        <f>153/8</f>
        <v>19.125</v>
      </c>
      <c r="F11" s="27">
        <v>12.5</v>
      </c>
      <c r="G11" s="27">
        <v>12.5</v>
      </c>
      <c r="H11" s="27">
        <v>12.5</v>
      </c>
      <c r="I11" s="55" t="s">
        <v>105</v>
      </c>
      <c r="J11" s="26" t="s">
        <v>72</v>
      </c>
      <c r="K11" s="9">
        <v>30</v>
      </c>
      <c r="L11" s="26" t="s">
        <v>161</v>
      </c>
      <c r="M11" s="26" t="s">
        <v>72</v>
      </c>
      <c r="N11" s="26" t="s">
        <v>72</v>
      </c>
      <c r="O11" s="9">
        <v>21</v>
      </c>
      <c r="P11" s="57" t="s">
        <v>185</v>
      </c>
      <c r="Q11" s="8" t="s">
        <v>72</v>
      </c>
      <c r="R11" s="8" t="s">
        <v>147</v>
      </c>
      <c r="S11" s="8">
        <v>714.75</v>
      </c>
      <c r="T11" s="29">
        <v>1</v>
      </c>
      <c r="U11" s="8">
        <v>0</v>
      </c>
      <c r="V11" s="8">
        <v>2051.75</v>
      </c>
      <c r="W11" s="7">
        <v>1650.65</v>
      </c>
      <c r="X11" s="6">
        <v>401.1</v>
      </c>
      <c r="Y11" s="8" t="s">
        <v>72</v>
      </c>
      <c r="Z11" s="8" t="s">
        <v>72</v>
      </c>
      <c r="AA11" s="8" t="s">
        <v>150</v>
      </c>
      <c r="AB11" s="8" t="s">
        <v>150</v>
      </c>
      <c r="AC11" s="75"/>
      <c r="AD11" s="8"/>
    </row>
    <row r="12" spans="1:30" x14ac:dyDescent="0.2">
      <c r="A12" s="2" t="s">
        <v>11</v>
      </c>
      <c r="B12" s="5">
        <v>40</v>
      </c>
      <c r="C12" s="5">
        <v>12</v>
      </c>
      <c r="D12" s="9">
        <v>14</v>
      </c>
      <c r="E12" s="9">
        <v>16</v>
      </c>
      <c r="F12" s="9">
        <v>12</v>
      </c>
      <c r="G12" s="9">
        <v>12</v>
      </c>
      <c r="H12" s="9">
        <v>12</v>
      </c>
      <c r="I12" s="26" t="s">
        <v>219</v>
      </c>
      <c r="J12" s="26" t="s">
        <v>72</v>
      </c>
      <c r="K12" s="9">
        <v>15</v>
      </c>
      <c r="L12" s="26" t="s">
        <v>161</v>
      </c>
      <c r="M12" s="26" t="s">
        <v>72</v>
      </c>
      <c r="N12" s="26" t="s">
        <v>72</v>
      </c>
      <c r="O12" s="9" t="s">
        <v>151</v>
      </c>
      <c r="P12" s="9">
        <v>0</v>
      </c>
      <c r="Q12" s="8" t="s">
        <v>72</v>
      </c>
      <c r="R12" s="8" t="s">
        <v>152</v>
      </c>
      <c r="S12" s="8">
        <v>754.06</v>
      </c>
      <c r="T12" s="29">
        <v>1</v>
      </c>
      <c r="U12" s="8">
        <v>0</v>
      </c>
      <c r="V12" s="8">
        <v>1980.78</v>
      </c>
      <c r="W12" s="28">
        <v>1</v>
      </c>
      <c r="X12" s="8">
        <v>0</v>
      </c>
      <c r="Y12" s="8" t="s">
        <v>72</v>
      </c>
      <c r="Z12" s="8" t="s">
        <v>72</v>
      </c>
      <c r="AA12" s="8" t="s">
        <v>150</v>
      </c>
      <c r="AB12" s="8" t="s">
        <v>150</v>
      </c>
      <c r="AC12" s="10" t="s">
        <v>220</v>
      </c>
      <c r="AD12" s="8"/>
    </row>
    <row r="13" spans="1:30" x14ac:dyDescent="0.2">
      <c r="A13" s="81"/>
      <c r="B13" s="5"/>
      <c r="C13" s="5"/>
      <c r="D13" s="9"/>
      <c r="E13" s="9"/>
      <c r="F13" s="9"/>
      <c r="G13" s="9"/>
      <c r="H13" s="9"/>
      <c r="I13" s="40"/>
      <c r="J13" s="26"/>
      <c r="K13" s="9"/>
      <c r="L13" s="9"/>
      <c r="M13" s="26"/>
      <c r="N13" s="26"/>
      <c r="O13" s="9"/>
      <c r="P13" s="9"/>
      <c r="Q13" s="8"/>
      <c r="R13" s="8"/>
      <c r="S13" s="8"/>
      <c r="T13" s="29"/>
      <c r="U13" s="8"/>
      <c r="V13" s="8"/>
      <c r="W13" s="8"/>
      <c r="X13" s="8"/>
      <c r="Y13" s="8"/>
      <c r="Z13" s="8"/>
      <c r="AA13" s="8"/>
      <c r="AB13" s="8"/>
      <c r="AC13" s="75"/>
      <c r="AD13" s="8"/>
    </row>
    <row r="14" spans="1:30" x14ac:dyDescent="0.2">
      <c r="A14" s="2" t="s">
        <v>13</v>
      </c>
      <c r="B14" s="5">
        <v>23</v>
      </c>
      <c r="C14" s="9">
        <f>80/8</f>
        <v>10</v>
      </c>
      <c r="D14" s="9">
        <f>96/8</f>
        <v>12</v>
      </c>
      <c r="E14" s="5">
        <v>15</v>
      </c>
      <c r="F14" s="9">
        <f>96/8</f>
        <v>12</v>
      </c>
      <c r="G14" s="9">
        <v>12</v>
      </c>
      <c r="H14" s="9">
        <v>12</v>
      </c>
      <c r="I14" s="40" t="s">
        <v>197</v>
      </c>
      <c r="J14" s="26" t="s">
        <v>150</v>
      </c>
      <c r="K14" s="9">
        <f>240/8</f>
        <v>30</v>
      </c>
      <c r="L14" s="9">
        <f>640/8</f>
        <v>80</v>
      </c>
      <c r="M14" s="26" t="s">
        <v>150</v>
      </c>
      <c r="N14" s="26" t="s">
        <v>72</v>
      </c>
      <c r="O14" s="9">
        <v>30</v>
      </c>
      <c r="P14" s="9">
        <v>80</v>
      </c>
      <c r="Q14" s="8" t="s">
        <v>72</v>
      </c>
      <c r="R14" s="8" t="s">
        <v>94</v>
      </c>
      <c r="S14" s="8">
        <v>535.29999999999995</v>
      </c>
      <c r="T14" s="29">
        <v>1</v>
      </c>
      <c r="U14" s="8">
        <v>0</v>
      </c>
      <c r="V14" s="8">
        <v>1598.3</v>
      </c>
      <c r="W14" s="8">
        <v>1198.73</v>
      </c>
      <c r="X14" s="8">
        <v>399.57</v>
      </c>
      <c r="Y14" s="8" t="s">
        <v>72</v>
      </c>
      <c r="Z14" s="8" t="s">
        <v>72</v>
      </c>
      <c r="AA14" s="8" t="s">
        <v>150</v>
      </c>
      <c r="AB14" s="8" t="s">
        <v>150</v>
      </c>
      <c r="AC14" s="75"/>
      <c r="AD14" s="8"/>
    </row>
    <row r="15" spans="1:30" x14ac:dyDescent="0.2">
      <c r="A15" s="2" t="s">
        <v>14</v>
      </c>
      <c r="B15" s="5">
        <v>40</v>
      </c>
      <c r="C15" s="5">
        <v>5</v>
      </c>
      <c r="D15" s="9">
        <v>15</v>
      </c>
      <c r="E15" s="27">
        <v>19.5</v>
      </c>
      <c r="F15" s="9">
        <v>13</v>
      </c>
      <c r="G15" s="9">
        <v>13</v>
      </c>
      <c r="H15" s="9">
        <v>13</v>
      </c>
      <c r="I15" s="40" t="s">
        <v>166</v>
      </c>
      <c r="J15" s="26" t="s">
        <v>72</v>
      </c>
      <c r="K15" s="9">
        <v>30</v>
      </c>
      <c r="L15" s="9">
        <v>60</v>
      </c>
      <c r="M15" s="26" t="s">
        <v>72</v>
      </c>
      <c r="N15" s="26" t="s">
        <v>72</v>
      </c>
      <c r="O15" s="9">
        <v>53</v>
      </c>
      <c r="P15" s="9">
        <v>0</v>
      </c>
      <c r="Q15" s="8" t="s">
        <v>72</v>
      </c>
      <c r="R15" s="8" t="s">
        <v>200</v>
      </c>
      <c r="S15" s="8">
        <v>1053</v>
      </c>
      <c r="T15" s="28">
        <v>1</v>
      </c>
      <c r="U15" s="8">
        <v>0</v>
      </c>
      <c r="V15" s="8">
        <v>1409</v>
      </c>
      <c r="W15" s="8">
        <v>1053</v>
      </c>
      <c r="X15" s="8">
        <v>356</v>
      </c>
      <c r="Y15" s="8" t="s">
        <v>72</v>
      </c>
      <c r="Z15" s="8" t="s">
        <v>72</v>
      </c>
      <c r="AA15" s="8" t="s">
        <v>72</v>
      </c>
      <c r="AB15" s="8" t="s">
        <v>72</v>
      </c>
      <c r="AC15" s="75"/>
      <c r="AD15" s="8"/>
    </row>
    <row r="16" spans="1:30" x14ac:dyDescent="0.2">
      <c r="A16" s="2" t="s">
        <v>15</v>
      </c>
      <c r="B16" s="12">
        <v>35</v>
      </c>
      <c r="C16" s="5">
        <v>0</v>
      </c>
      <c r="D16" s="9">
        <v>15</v>
      </c>
      <c r="E16" s="9">
        <v>20</v>
      </c>
      <c r="F16" s="9">
        <v>12</v>
      </c>
      <c r="G16" s="9">
        <v>12</v>
      </c>
      <c r="H16" s="9">
        <v>12</v>
      </c>
      <c r="I16" s="40" t="s">
        <v>160</v>
      </c>
      <c r="J16" s="26" t="s">
        <v>72</v>
      </c>
      <c r="K16" s="9">
        <v>20</v>
      </c>
      <c r="L16" s="9">
        <v>0</v>
      </c>
      <c r="M16" s="26" t="s">
        <v>72</v>
      </c>
      <c r="N16" s="26" t="s">
        <v>72</v>
      </c>
      <c r="O16" s="9">
        <v>20</v>
      </c>
      <c r="P16" s="9">
        <v>0</v>
      </c>
      <c r="Q16" s="8" t="s">
        <v>72</v>
      </c>
      <c r="R16" s="8" t="s">
        <v>152</v>
      </c>
      <c r="S16" s="8">
        <v>963.09</v>
      </c>
      <c r="T16" s="29">
        <v>1</v>
      </c>
      <c r="U16" s="8">
        <v>0</v>
      </c>
      <c r="V16" s="8">
        <v>2724.07</v>
      </c>
      <c r="W16" s="8">
        <v>2374.17</v>
      </c>
      <c r="X16" s="8">
        <v>352.8</v>
      </c>
      <c r="Y16" s="8" t="s">
        <v>72</v>
      </c>
      <c r="Z16" s="8" t="s">
        <v>72</v>
      </c>
      <c r="AA16" s="8" t="s">
        <v>150</v>
      </c>
      <c r="AB16" s="8" t="s">
        <v>150</v>
      </c>
      <c r="AC16" s="75"/>
      <c r="AD16" s="8"/>
    </row>
    <row r="17" spans="1:30" x14ac:dyDescent="0.2">
      <c r="A17" s="2" t="s">
        <v>16</v>
      </c>
      <c r="B17" s="5">
        <v>30</v>
      </c>
      <c r="C17" s="5">
        <v>20</v>
      </c>
      <c r="D17" s="9">
        <v>20</v>
      </c>
      <c r="E17" s="9">
        <v>25</v>
      </c>
      <c r="F17" s="9">
        <v>0</v>
      </c>
      <c r="G17" s="9">
        <v>0</v>
      </c>
      <c r="H17" s="9">
        <v>0</v>
      </c>
      <c r="I17" s="40" t="s">
        <v>222</v>
      </c>
      <c r="J17" s="26" t="s">
        <v>72</v>
      </c>
      <c r="K17" s="27">
        <v>57.5</v>
      </c>
      <c r="L17" s="9">
        <v>35</v>
      </c>
      <c r="M17" s="26" t="s">
        <v>72</v>
      </c>
      <c r="N17" s="26" t="s">
        <v>72</v>
      </c>
      <c r="O17" s="27">
        <v>37.5</v>
      </c>
      <c r="P17" s="9">
        <v>0</v>
      </c>
      <c r="Q17" s="8" t="s">
        <v>72</v>
      </c>
      <c r="R17" s="8" t="s">
        <v>172</v>
      </c>
      <c r="S17" s="8">
        <v>1245.8</v>
      </c>
      <c r="T17" s="8">
        <v>1077.08</v>
      </c>
      <c r="U17" s="8">
        <v>168.72</v>
      </c>
      <c r="V17" s="8">
        <v>1556.66</v>
      </c>
      <c r="W17" s="8">
        <v>1077.08</v>
      </c>
      <c r="X17" s="8">
        <v>479.58</v>
      </c>
      <c r="Y17" s="8" t="s">
        <v>72</v>
      </c>
      <c r="Z17" s="8" t="s">
        <v>72</v>
      </c>
      <c r="AA17" s="8" t="s">
        <v>72</v>
      </c>
      <c r="AB17" s="8" t="s">
        <v>150</v>
      </c>
      <c r="AC17" s="10" t="s">
        <v>223</v>
      </c>
      <c r="AD17" s="8"/>
    </row>
    <row r="18" spans="1:30" x14ac:dyDescent="0.2">
      <c r="A18" s="4" t="s">
        <v>17</v>
      </c>
      <c r="B18" s="79">
        <v>35</v>
      </c>
      <c r="C18" s="43">
        <v>10</v>
      </c>
      <c r="D18" s="43">
        <f>240/8</f>
        <v>30</v>
      </c>
      <c r="E18" s="43">
        <f>320/8</f>
        <v>40</v>
      </c>
      <c r="F18" s="43">
        <v>0</v>
      </c>
      <c r="G18" s="43">
        <v>0</v>
      </c>
      <c r="H18" s="43">
        <v>0</v>
      </c>
      <c r="I18" s="43" t="s">
        <v>76</v>
      </c>
      <c r="J18" s="43" t="s">
        <v>72</v>
      </c>
      <c r="K18" s="43">
        <f>200/8</f>
        <v>25</v>
      </c>
      <c r="L18" s="43">
        <f>240/8</f>
        <v>30</v>
      </c>
      <c r="M18" s="43" t="s">
        <v>72</v>
      </c>
      <c r="N18" s="43" t="s">
        <v>72</v>
      </c>
      <c r="O18" s="43" t="s">
        <v>91</v>
      </c>
      <c r="P18" s="43" t="s">
        <v>91</v>
      </c>
      <c r="Q18" s="8" t="s">
        <v>72</v>
      </c>
      <c r="R18" s="8" t="s">
        <v>152</v>
      </c>
      <c r="S18" s="8">
        <v>567.53</v>
      </c>
      <c r="T18" s="29">
        <v>1</v>
      </c>
      <c r="U18" s="8">
        <v>0</v>
      </c>
      <c r="V18" s="8">
        <v>1572.14</v>
      </c>
      <c r="W18" s="8">
        <v>621.35</v>
      </c>
      <c r="X18" s="8">
        <v>950.79</v>
      </c>
      <c r="Y18" s="8" t="s">
        <v>72</v>
      </c>
      <c r="Z18" s="8" t="s">
        <v>72</v>
      </c>
      <c r="AA18" s="8" t="s">
        <v>150</v>
      </c>
      <c r="AB18" s="8" t="s">
        <v>150</v>
      </c>
      <c r="AC18" s="75"/>
      <c r="AD18" s="8"/>
    </row>
    <row r="19" spans="1:30" x14ac:dyDescent="0.2">
      <c r="A19" s="2" t="s">
        <v>18</v>
      </c>
      <c r="B19" s="5">
        <v>30</v>
      </c>
      <c r="C19" s="5">
        <v>12</v>
      </c>
      <c r="D19" s="9">
        <f>216/8</f>
        <v>27</v>
      </c>
      <c r="E19" s="9">
        <f>240/8</f>
        <v>30</v>
      </c>
      <c r="F19" s="5">
        <v>0</v>
      </c>
      <c r="G19" s="5">
        <v>0</v>
      </c>
      <c r="H19" s="5">
        <v>0</v>
      </c>
      <c r="I19" s="40" t="s">
        <v>105</v>
      </c>
      <c r="J19" s="26" t="s">
        <v>72</v>
      </c>
      <c r="K19" s="9">
        <f>380/8</f>
        <v>47.5</v>
      </c>
      <c r="L19" s="9">
        <v>0</v>
      </c>
      <c r="M19" s="26" t="s">
        <v>72</v>
      </c>
      <c r="N19" s="26" t="s">
        <v>72</v>
      </c>
      <c r="O19" s="38">
        <v>48</v>
      </c>
      <c r="P19" s="9">
        <v>0</v>
      </c>
      <c r="Q19" s="8" t="s">
        <v>72</v>
      </c>
      <c r="R19" s="8" t="s">
        <v>152</v>
      </c>
      <c r="S19" s="8">
        <v>784.63</v>
      </c>
      <c r="T19" s="29">
        <v>1</v>
      </c>
      <c r="U19" s="8">
        <v>0</v>
      </c>
      <c r="V19" s="8">
        <v>2171.48</v>
      </c>
      <c r="W19" s="8">
        <v>784.63</v>
      </c>
      <c r="X19" s="8">
        <v>1386.85</v>
      </c>
      <c r="Y19" s="8" t="s">
        <v>72</v>
      </c>
      <c r="Z19" s="8" t="s">
        <v>72</v>
      </c>
      <c r="AA19" s="8" t="s">
        <v>150</v>
      </c>
      <c r="AB19" s="8" t="s">
        <v>150</v>
      </c>
      <c r="AC19" s="75"/>
      <c r="AD19" s="8"/>
    </row>
    <row r="20" spans="1:30" x14ac:dyDescent="0.2">
      <c r="A20" s="2" t="s">
        <v>19</v>
      </c>
      <c r="B20" s="5">
        <v>32</v>
      </c>
      <c r="C20" s="5">
        <v>0</v>
      </c>
      <c r="D20" s="9">
        <v>10</v>
      </c>
      <c r="E20" s="9">
        <v>15</v>
      </c>
      <c r="F20" s="9">
        <v>12</v>
      </c>
      <c r="G20" s="9">
        <v>12</v>
      </c>
      <c r="H20" s="9">
        <v>12</v>
      </c>
      <c r="I20" s="26" t="s">
        <v>201</v>
      </c>
      <c r="J20" s="26" t="s">
        <v>72</v>
      </c>
      <c r="K20" s="9" t="s">
        <v>202</v>
      </c>
      <c r="L20" s="9" t="s">
        <v>202</v>
      </c>
      <c r="M20" s="26" t="s">
        <v>72</v>
      </c>
      <c r="N20" s="26" t="s">
        <v>72</v>
      </c>
      <c r="O20" s="9" t="s">
        <v>151</v>
      </c>
      <c r="P20" s="9">
        <v>60</v>
      </c>
      <c r="Q20" s="8" t="s">
        <v>72</v>
      </c>
      <c r="R20" s="8" t="s">
        <v>152</v>
      </c>
      <c r="S20" s="8">
        <v>1013.24</v>
      </c>
      <c r="T20" s="29">
        <v>1</v>
      </c>
      <c r="U20" s="8">
        <v>0</v>
      </c>
      <c r="V20" s="8">
        <v>2599.9</v>
      </c>
      <c r="W20" s="8">
        <v>1013.24</v>
      </c>
      <c r="X20" s="8">
        <v>1586.66</v>
      </c>
      <c r="Y20" s="8" t="s">
        <v>72</v>
      </c>
      <c r="Z20" s="8" t="s">
        <v>72</v>
      </c>
      <c r="AA20" s="8" t="s">
        <v>150</v>
      </c>
      <c r="AB20" s="8" t="s">
        <v>150</v>
      </c>
      <c r="AC20" s="75"/>
      <c r="AD20" s="8"/>
    </row>
    <row r="21" spans="1:30" x14ac:dyDescent="0.2">
      <c r="A21" s="81"/>
      <c r="B21" s="5"/>
      <c r="C21" s="5"/>
      <c r="D21" s="9"/>
      <c r="E21" s="9"/>
      <c r="F21" s="9"/>
      <c r="G21" s="9"/>
      <c r="H21" s="9"/>
      <c r="I21" s="26"/>
      <c r="J21" s="26"/>
      <c r="K21" s="24"/>
      <c r="L21" s="27"/>
      <c r="M21" s="26"/>
      <c r="N21" s="26"/>
      <c r="O21" s="24"/>
      <c r="P21" s="9"/>
      <c r="Q21" s="8"/>
      <c r="R21" s="8"/>
      <c r="S21" s="8"/>
      <c r="T21" s="29"/>
      <c r="U21" s="8"/>
      <c r="V21" s="8"/>
      <c r="W21" s="8"/>
      <c r="X21" s="8"/>
      <c r="Y21" s="49"/>
      <c r="Z21" s="49"/>
      <c r="AA21" s="49"/>
      <c r="AB21" s="49"/>
      <c r="AC21" s="75"/>
      <c r="AD21" s="8"/>
    </row>
    <row r="22" spans="1:30" x14ac:dyDescent="0.2">
      <c r="A22" s="2" t="s">
        <v>21</v>
      </c>
      <c r="B22" s="5">
        <v>30</v>
      </c>
      <c r="C22" s="5">
        <v>10</v>
      </c>
      <c r="D22" s="9">
        <v>12</v>
      </c>
      <c r="E22" s="9">
        <v>15</v>
      </c>
      <c r="F22" s="9">
        <v>9</v>
      </c>
      <c r="G22" s="9">
        <v>9</v>
      </c>
      <c r="H22" s="9">
        <v>9</v>
      </c>
      <c r="I22" s="40" t="s">
        <v>105</v>
      </c>
      <c r="J22" s="26" t="s">
        <v>72</v>
      </c>
      <c r="K22" s="9">
        <v>42</v>
      </c>
      <c r="L22" s="9">
        <f>1200/8</f>
        <v>150</v>
      </c>
      <c r="M22" s="26" t="s">
        <v>72</v>
      </c>
      <c r="N22" s="26" t="s">
        <v>72</v>
      </c>
      <c r="O22" s="9">
        <v>42</v>
      </c>
      <c r="P22" s="9">
        <v>0</v>
      </c>
      <c r="Q22" s="8" t="s">
        <v>72</v>
      </c>
      <c r="R22" s="49" t="s">
        <v>182</v>
      </c>
      <c r="S22" s="8">
        <v>100</v>
      </c>
      <c r="T22" s="8">
        <v>0</v>
      </c>
      <c r="U22" s="8">
        <v>100</v>
      </c>
      <c r="V22" s="8">
        <v>150</v>
      </c>
      <c r="W22" s="8">
        <v>0</v>
      </c>
      <c r="X22" s="8">
        <v>0</v>
      </c>
      <c r="Y22" s="8" t="s">
        <v>72</v>
      </c>
      <c r="Z22" s="8" t="s">
        <v>72</v>
      </c>
      <c r="AA22" s="49" t="s">
        <v>150</v>
      </c>
      <c r="AB22" s="49" t="s">
        <v>150</v>
      </c>
      <c r="AC22" s="75"/>
      <c r="AD22" s="8"/>
    </row>
    <row r="23" spans="1:30" x14ac:dyDescent="0.2">
      <c r="A23" s="2" t="s">
        <v>22</v>
      </c>
      <c r="B23" s="5">
        <v>30</v>
      </c>
      <c r="C23" s="5">
        <v>12</v>
      </c>
      <c r="D23" s="9">
        <v>24</v>
      </c>
      <c r="E23" s="9">
        <v>27</v>
      </c>
      <c r="F23" s="9">
        <v>0</v>
      </c>
      <c r="G23" s="9">
        <v>0</v>
      </c>
      <c r="H23" s="9">
        <v>0</v>
      </c>
      <c r="I23" s="26" t="s">
        <v>76</v>
      </c>
      <c r="J23" s="26" t="s">
        <v>72</v>
      </c>
      <c r="K23" s="9">
        <f>256/8</f>
        <v>32</v>
      </c>
      <c r="L23" s="9">
        <v>0</v>
      </c>
      <c r="M23" s="26" t="s">
        <v>72</v>
      </c>
      <c r="N23" s="26" t="s">
        <v>72</v>
      </c>
      <c r="O23" s="9">
        <v>32</v>
      </c>
      <c r="P23" s="9">
        <v>0</v>
      </c>
      <c r="Q23" s="8" t="s">
        <v>72</v>
      </c>
      <c r="R23" s="8" t="s">
        <v>162</v>
      </c>
      <c r="S23" s="8">
        <v>1044.28</v>
      </c>
      <c r="T23" s="8">
        <v>939.86</v>
      </c>
      <c r="U23" s="8">
        <f>Table3614[[#This Row],[Monthly Cost - Employee, no dependents]]-T23</f>
        <v>104.41999999999996</v>
      </c>
      <c r="V23" s="8">
        <v>2778.58</v>
      </c>
      <c r="W23" s="8">
        <v>2500.7199999999998</v>
      </c>
      <c r="X23" s="8">
        <v>277.86</v>
      </c>
      <c r="Y23" s="8" t="s">
        <v>72</v>
      </c>
      <c r="Z23" s="8" t="s">
        <v>150</v>
      </c>
      <c r="AA23" s="8" t="s">
        <v>150</v>
      </c>
      <c r="AB23" s="8" t="s">
        <v>150</v>
      </c>
      <c r="AC23" s="75"/>
      <c r="AD23" s="8"/>
    </row>
    <row r="24" spans="1:30" x14ac:dyDescent="0.2">
      <c r="A24" s="2" t="s">
        <v>23</v>
      </c>
      <c r="B24" s="5">
        <v>20</v>
      </c>
      <c r="C24" s="5">
        <v>5</v>
      </c>
      <c r="D24" s="9">
        <f>120/8</f>
        <v>15</v>
      </c>
      <c r="E24" s="9">
        <v>15</v>
      </c>
      <c r="F24" s="9">
        <v>12</v>
      </c>
      <c r="G24" s="9">
        <v>12</v>
      </c>
      <c r="H24" s="9">
        <v>12</v>
      </c>
      <c r="I24" s="26" t="s">
        <v>76</v>
      </c>
      <c r="J24" s="26" t="s">
        <v>72</v>
      </c>
      <c r="K24" s="9">
        <v>5</v>
      </c>
      <c r="L24" s="9">
        <f>1000/8</f>
        <v>125</v>
      </c>
      <c r="M24" s="26" t="s">
        <v>72</v>
      </c>
      <c r="N24" s="26" t="s">
        <v>72</v>
      </c>
      <c r="O24" s="38">
        <f>200/8</f>
        <v>25</v>
      </c>
      <c r="P24" s="9">
        <f>1000/8</f>
        <v>125</v>
      </c>
      <c r="Q24" s="8" t="s">
        <v>72</v>
      </c>
      <c r="R24" s="8" t="s">
        <v>147</v>
      </c>
      <c r="S24" s="8">
        <v>634.77</v>
      </c>
      <c r="T24" s="29">
        <v>1</v>
      </c>
      <c r="U24" s="8">
        <v>0</v>
      </c>
      <c r="V24" s="8">
        <v>1591.8</v>
      </c>
      <c r="W24" s="8">
        <v>634.77</v>
      </c>
      <c r="X24" s="8">
        <v>957.03</v>
      </c>
      <c r="Y24" s="8" t="s">
        <v>72</v>
      </c>
      <c r="Z24" s="8" t="s">
        <v>72</v>
      </c>
      <c r="AA24" s="8" t="s">
        <v>150</v>
      </c>
      <c r="AB24" s="8" t="s">
        <v>150</v>
      </c>
      <c r="AC24" s="75"/>
      <c r="AD24" s="8"/>
    </row>
    <row r="25" spans="1:30" x14ac:dyDescent="0.2">
      <c r="A25" s="2" t="s">
        <v>24</v>
      </c>
      <c r="B25" s="5">
        <v>30</v>
      </c>
      <c r="C25" s="5">
        <v>11</v>
      </c>
      <c r="D25" s="9">
        <v>21</v>
      </c>
      <c r="E25" s="9">
        <v>26</v>
      </c>
      <c r="F25" s="9">
        <v>0</v>
      </c>
      <c r="G25" s="9">
        <v>0</v>
      </c>
      <c r="H25" s="9">
        <v>0</v>
      </c>
      <c r="I25" s="26" t="s">
        <v>76</v>
      </c>
      <c r="J25" s="26" t="s">
        <v>72</v>
      </c>
      <c r="K25" s="9" t="s">
        <v>237</v>
      </c>
      <c r="L25" s="9">
        <v>0</v>
      </c>
      <c r="M25" s="26" t="s">
        <v>72</v>
      </c>
      <c r="N25" s="26" t="s">
        <v>72</v>
      </c>
      <c r="O25" s="27"/>
      <c r="P25" s="9"/>
      <c r="Q25" s="8" t="s">
        <v>72</v>
      </c>
      <c r="R25" s="8" t="s">
        <v>238</v>
      </c>
      <c r="S25" s="8">
        <v>965.11</v>
      </c>
      <c r="T25" s="29">
        <v>1</v>
      </c>
      <c r="U25" s="8">
        <v>0</v>
      </c>
      <c r="V25" s="8">
        <v>0</v>
      </c>
      <c r="W25" s="8">
        <v>0</v>
      </c>
      <c r="X25" s="8">
        <v>0</v>
      </c>
      <c r="Y25" s="8" t="s">
        <v>72</v>
      </c>
      <c r="Z25" s="8" t="s">
        <v>150</v>
      </c>
      <c r="AA25" s="8" t="s">
        <v>72</v>
      </c>
      <c r="AB25" s="8" t="s">
        <v>72</v>
      </c>
      <c r="AC25" s="75"/>
      <c r="AD25" s="8"/>
    </row>
    <row r="26" spans="1:30" x14ac:dyDescent="0.2">
      <c r="A26" s="2" t="s">
        <v>25</v>
      </c>
      <c r="B26" s="5">
        <v>30</v>
      </c>
      <c r="C26" s="5">
        <v>10</v>
      </c>
      <c r="D26" s="9">
        <v>15</v>
      </c>
      <c r="E26" s="9">
        <v>20</v>
      </c>
      <c r="F26" s="9">
        <v>10</v>
      </c>
      <c r="G26" s="9">
        <v>15</v>
      </c>
      <c r="H26" s="9">
        <v>20</v>
      </c>
      <c r="I26" s="40" t="s">
        <v>193</v>
      </c>
      <c r="J26" s="26" t="s">
        <v>72</v>
      </c>
      <c r="K26" s="9">
        <v>30</v>
      </c>
      <c r="L26" s="26" t="s">
        <v>106</v>
      </c>
      <c r="M26" s="26" t="s">
        <v>72</v>
      </c>
      <c r="N26" s="26" t="s">
        <v>72</v>
      </c>
      <c r="O26" s="28" t="s">
        <v>107</v>
      </c>
      <c r="P26" s="9" t="s">
        <v>108</v>
      </c>
      <c r="Q26" s="8" t="s">
        <v>150</v>
      </c>
      <c r="R26" s="8" t="s">
        <v>152</v>
      </c>
      <c r="S26" s="8">
        <v>548.65</v>
      </c>
      <c r="T26" s="29">
        <v>1</v>
      </c>
      <c r="U26" s="8">
        <v>0</v>
      </c>
      <c r="V26" s="8">
        <v>1542.43</v>
      </c>
      <c r="W26" s="8">
        <v>1293.99</v>
      </c>
      <c r="X26" s="8">
        <v>248.44</v>
      </c>
      <c r="Y26" s="8" t="s">
        <v>72</v>
      </c>
      <c r="Z26" s="8" t="s">
        <v>72</v>
      </c>
      <c r="AA26" s="8" t="s">
        <v>150</v>
      </c>
      <c r="AB26" s="8" t="s">
        <v>150</v>
      </c>
      <c r="AC26" s="75"/>
      <c r="AD26" s="8"/>
    </row>
    <row r="27" spans="1:30" x14ac:dyDescent="0.2">
      <c r="A27" s="2" t="s">
        <v>26</v>
      </c>
      <c r="B27" s="5">
        <v>28</v>
      </c>
      <c r="C27" s="5">
        <v>22.75</v>
      </c>
      <c r="D27" s="5">
        <v>25.13</v>
      </c>
      <c r="E27" s="5">
        <v>27.63</v>
      </c>
      <c r="F27" s="9">
        <v>0</v>
      </c>
      <c r="G27" s="9">
        <v>0</v>
      </c>
      <c r="H27" s="9">
        <v>0</v>
      </c>
      <c r="I27" s="40" t="s">
        <v>105</v>
      </c>
      <c r="J27" s="26" t="s">
        <v>72</v>
      </c>
      <c r="K27" s="9">
        <f>480/8</f>
        <v>60</v>
      </c>
      <c r="L27" s="9">
        <v>0</v>
      </c>
      <c r="M27" s="26" t="s">
        <v>72</v>
      </c>
      <c r="N27" s="26" t="s">
        <v>72</v>
      </c>
      <c r="O27" s="27">
        <f>100/8</f>
        <v>12.5</v>
      </c>
      <c r="P27" s="9">
        <v>0</v>
      </c>
      <c r="Q27" s="8" t="s">
        <v>150</v>
      </c>
      <c r="R27" s="8" t="s">
        <v>147</v>
      </c>
      <c r="S27" s="8">
        <v>515.83000000000004</v>
      </c>
      <c r="T27" s="8">
        <v>429.06</v>
      </c>
      <c r="U27" s="8">
        <v>86.78</v>
      </c>
      <c r="V27" s="8">
        <v>1462.97</v>
      </c>
      <c r="W27" s="8">
        <v>1033.71</v>
      </c>
      <c r="X27" s="8">
        <v>429.26</v>
      </c>
      <c r="Y27" s="8" t="s">
        <v>72</v>
      </c>
      <c r="Z27" s="8" t="s">
        <v>72</v>
      </c>
      <c r="AA27" s="8" t="s">
        <v>150</v>
      </c>
      <c r="AB27" s="8" t="s">
        <v>150</v>
      </c>
      <c r="AC27" s="75"/>
      <c r="AD27" s="8"/>
    </row>
    <row r="28" spans="1:30" x14ac:dyDescent="0.2">
      <c r="A28" s="2" t="s">
        <v>27</v>
      </c>
      <c r="B28" s="5">
        <v>37.5</v>
      </c>
      <c r="C28" s="5">
        <v>16.12</v>
      </c>
      <c r="D28" s="5">
        <v>18.2</v>
      </c>
      <c r="E28" s="5">
        <v>21.32</v>
      </c>
      <c r="F28" s="9">
        <v>5</v>
      </c>
      <c r="G28" s="9">
        <v>10</v>
      </c>
      <c r="H28" s="9">
        <v>12</v>
      </c>
      <c r="I28" s="26" t="s">
        <v>91</v>
      </c>
      <c r="J28" s="26" t="s">
        <v>72</v>
      </c>
      <c r="K28" s="9">
        <v>5</v>
      </c>
      <c r="L28" s="9">
        <v>0</v>
      </c>
      <c r="M28" s="26" t="s">
        <v>72</v>
      </c>
      <c r="N28" s="26" t="s">
        <v>72</v>
      </c>
      <c r="O28" s="9" t="s">
        <v>91</v>
      </c>
      <c r="P28" s="9">
        <v>0</v>
      </c>
      <c r="Q28" s="8" t="s">
        <v>72</v>
      </c>
      <c r="R28" s="8" t="s">
        <v>147</v>
      </c>
      <c r="S28" s="8">
        <v>496.73</v>
      </c>
      <c r="T28" s="29">
        <v>1</v>
      </c>
      <c r="U28" s="8">
        <v>0</v>
      </c>
      <c r="V28" s="8">
        <v>0</v>
      </c>
      <c r="W28" s="8">
        <v>0</v>
      </c>
      <c r="X28" s="8">
        <v>0</v>
      </c>
      <c r="Y28" s="8" t="s">
        <v>91</v>
      </c>
      <c r="Z28" s="8" t="s">
        <v>72</v>
      </c>
      <c r="AA28" s="8" t="s">
        <v>150</v>
      </c>
      <c r="AB28" s="8" t="s">
        <v>150</v>
      </c>
      <c r="AC28" s="76" t="s">
        <v>198</v>
      </c>
      <c r="AD28" s="8"/>
    </row>
    <row r="29" spans="1:30" x14ac:dyDescent="0.2">
      <c r="A29" s="2" t="s">
        <v>28</v>
      </c>
      <c r="B29" s="5">
        <v>35</v>
      </c>
      <c r="C29" s="5">
        <f>104/8</f>
        <v>13</v>
      </c>
      <c r="D29" s="9">
        <f>156/8</f>
        <v>19.5</v>
      </c>
      <c r="E29" s="9">
        <f>208/8</f>
        <v>26</v>
      </c>
      <c r="F29" s="9">
        <v>13</v>
      </c>
      <c r="G29" s="9">
        <v>19</v>
      </c>
      <c r="H29" s="9">
        <v>26</v>
      </c>
      <c r="I29" s="26" t="s">
        <v>76</v>
      </c>
      <c r="J29" s="26" t="s">
        <v>72</v>
      </c>
      <c r="K29" s="9">
        <v>30</v>
      </c>
      <c r="L29" s="9">
        <v>120</v>
      </c>
      <c r="M29" s="26" t="s">
        <v>72</v>
      </c>
      <c r="N29" s="26" t="s">
        <v>72</v>
      </c>
      <c r="O29" s="9">
        <v>30</v>
      </c>
      <c r="P29" s="24" t="s">
        <v>188</v>
      </c>
      <c r="Q29" s="8" t="s">
        <v>72</v>
      </c>
      <c r="R29" s="8" t="s">
        <v>173</v>
      </c>
      <c r="S29" s="8">
        <v>565.28</v>
      </c>
      <c r="T29" s="41" t="s">
        <v>189</v>
      </c>
      <c r="U29" s="8" t="s">
        <v>190</v>
      </c>
      <c r="V29" s="8">
        <v>1921.96</v>
      </c>
      <c r="W29" s="8" t="s">
        <v>191</v>
      </c>
      <c r="X29" s="8" t="s">
        <v>192</v>
      </c>
      <c r="Y29" s="8" t="s">
        <v>72</v>
      </c>
      <c r="Z29" s="8" t="s">
        <v>72</v>
      </c>
      <c r="AA29" s="8" t="s">
        <v>150</v>
      </c>
      <c r="AB29" s="8" t="s">
        <v>72</v>
      </c>
      <c r="AC29" s="75"/>
      <c r="AD29" s="8"/>
    </row>
    <row r="30" spans="1:30" x14ac:dyDescent="0.2">
      <c r="A30" s="2" t="s">
        <v>29</v>
      </c>
      <c r="B30" s="5">
        <v>20</v>
      </c>
      <c r="C30" s="5">
        <v>8</v>
      </c>
      <c r="D30" s="9">
        <v>12</v>
      </c>
      <c r="E30" s="9">
        <v>13</v>
      </c>
      <c r="F30" s="9">
        <v>10</v>
      </c>
      <c r="G30" s="9">
        <v>10</v>
      </c>
      <c r="H30" s="9">
        <v>10</v>
      </c>
      <c r="I30" s="55" t="s">
        <v>186</v>
      </c>
      <c r="J30" s="26" t="s">
        <v>72</v>
      </c>
      <c r="K30" s="9" t="s">
        <v>224</v>
      </c>
      <c r="L30" s="9" t="s">
        <v>225</v>
      </c>
      <c r="M30" s="26" t="s">
        <v>72</v>
      </c>
      <c r="N30" s="26" t="s">
        <v>72</v>
      </c>
      <c r="O30" s="9" t="s">
        <v>224</v>
      </c>
      <c r="P30" s="24" t="s">
        <v>174</v>
      </c>
      <c r="Q30" s="8" t="s">
        <v>72</v>
      </c>
      <c r="R30" s="8" t="s">
        <v>147</v>
      </c>
      <c r="S30" s="8">
        <v>682.58</v>
      </c>
      <c r="T30" s="29">
        <v>1</v>
      </c>
      <c r="U30" s="8">
        <v>0</v>
      </c>
      <c r="V30" s="8">
        <v>1882.03</v>
      </c>
      <c r="W30" s="8">
        <v>1199.45</v>
      </c>
      <c r="X30" s="8">
        <v>779.64</v>
      </c>
      <c r="Y30" s="8" t="s">
        <v>72</v>
      </c>
      <c r="Z30" s="8" t="s">
        <v>72</v>
      </c>
      <c r="AA30" s="8" t="s">
        <v>150</v>
      </c>
      <c r="AB30" s="8" t="s">
        <v>150</v>
      </c>
      <c r="AC30" s="75"/>
      <c r="AD30" s="8"/>
    </row>
    <row r="31" spans="1:30" x14ac:dyDescent="0.2">
      <c r="A31" s="2" t="s">
        <v>30</v>
      </c>
      <c r="B31" s="5">
        <v>20</v>
      </c>
      <c r="C31" s="5">
        <f>53.36/8</f>
        <v>6.67</v>
      </c>
      <c r="D31" s="9">
        <v>8</v>
      </c>
      <c r="E31" s="9">
        <v>10</v>
      </c>
      <c r="F31" s="9">
        <v>8</v>
      </c>
      <c r="G31" s="9">
        <v>8</v>
      </c>
      <c r="H31" s="9">
        <v>8</v>
      </c>
      <c r="I31" s="40" t="s">
        <v>105</v>
      </c>
      <c r="J31" s="26" t="s">
        <v>72</v>
      </c>
      <c r="K31" s="9">
        <v>120</v>
      </c>
      <c r="L31" s="9">
        <v>500</v>
      </c>
      <c r="M31" s="26" t="s">
        <v>72</v>
      </c>
      <c r="N31" s="26" t="s">
        <v>72</v>
      </c>
      <c r="O31" s="28" t="s">
        <v>151</v>
      </c>
      <c r="P31" s="26" t="s">
        <v>163</v>
      </c>
      <c r="Q31" s="8" t="s">
        <v>72</v>
      </c>
      <c r="R31" s="8" t="s">
        <v>152</v>
      </c>
      <c r="S31" s="8">
        <v>644.74</v>
      </c>
      <c r="T31" s="29">
        <v>1</v>
      </c>
      <c r="U31" s="8">
        <v>0</v>
      </c>
      <c r="V31" s="8">
        <v>1144.1199999999999</v>
      </c>
      <c r="W31" s="8">
        <v>0</v>
      </c>
      <c r="X31" s="8">
        <v>1144.1199999999999</v>
      </c>
      <c r="Y31" s="8" t="s">
        <v>72</v>
      </c>
      <c r="Z31" s="8" t="s">
        <v>72</v>
      </c>
      <c r="AA31" s="8" t="s">
        <v>150</v>
      </c>
      <c r="AB31" s="8" t="s">
        <v>150</v>
      </c>
      <c r="AC31" s="75"/>
      <c r="AD31" s="8"/>
    </row>
    <row r="32" spans="1:30" x14ac:dyDescent="0.2">
      <c r="A32" s="2" t="s">
        <v>31</v>
      </c>
      <c r="B32" s="5">
        <v>30</v>
      </c>
      <c r="C32" s="5">
        <v>12</v>
      </c>
      <c r="D32" s="5">
        <v>12</v>
      </c>
      <c r="E32" s="5">
        <v>15</v>
      </c>
      <c r="F32" s="9">
        <v>12</v>
      </c>
      <c r="G32" s="9">
        <v>12</v>
      </c>
      <c r="H32" s="9">
        <v>12</v>
      </c>
      <c r="I32" s="40" t="s">
        <v>105</v>
      </c>
      <c r="J32" s="26" t="s">
        <v>72</v>
      </c>
      <c r="K32" s="9">
        <v>24</v>
      </c>
      <c r="L32" s="9">
        <v>30</v>
      </c>
      <c r="M32" s="26" t="s">
        <v>72</v>
      </c>
      <c r="N32" s="26" t="s">
        <v>72</v>
      </c>
      <c r="O32" s="37">
        <v>24</v>
      </c>
      <c r="P32" s="9">
        <v>0</v>
      </c>
      <c r="Q32" s="8" t="s">
        <v>72</v>
      </c>
      <c r="R32" s="8" t="s">
        <v>152</v>
      </c>
      <c r="S32" s="8">
        <v>653.21</v>
      </c>
      <c r="T32" s="29">
        <v>1</v>
      </c>
      <c r="U32" s="8">
        <v>0</v>
      </c>
      <c r="V32" s="8" t="s">
        <v>148</v>
      </c>
      <c r="W32" s="8"/>
      <c r="X32" s="8"/>
      <c r="Y32" s="8" t="s">
        <v>72</v>
      </c>
      <c r="Z32" s="8" t="s">
        <v>72</v>
      </c>
      <c r="AA32" s="8" t="s">
        <v>150</v>
      </c>
      <c r="AB32" s="8" t="s">
        <v>150</v>
      </c>
      <c r="AC32" s="75"/>
      <c r="AD32" s="8"/>
    </row>
    <row r="33" spans="1:30" x14ac:dyDescent="0.2">
      <c r="A33" s="2" t="s">
        <v>32</v>
      </c>
      <c r="B33" s="5">
        <v>30</v>
      </c>
      <c r="C33" s="5">
        <v>5</v>
      </c>
      <c r="D33" s="9">
        <v>10</v>
      </c>
      <c r="E33" s="9">
        <v>18</v>
      </c>
      <c r="F33" s="9">
        <v>6</v>
      </c>
      <c r="G33" s="9">
        <v>6</v>
      </c>
      <c r="H33" s="9">
        <v>6</v>
      </c>
      <c r="I33" s="40" t="s">
        <v>105</v>
      </c>
      <c r="J33" s="26" t="s">
        <v>72</v>
      </c>
      <c r="K33" s="9">
        <v>5</v>
      </c>
      <c r="L33" s="9">
        <v>56</v>
      </c>
      <c r="M33" s="26" t="s">
        <v>72</v>
      </c>
      <c r="N33" s="26" t="s">
        <v>72</v>
      </c>
      <c r="O33" s="28" t="s">
        <v>164</v>
      </c>
      <c r="P33" s="9">
        <v>0</v>
      </c>
      <c r="Q33" s="8" t="s">
        <v>72</v>
      </c>
      <c r="R33" s="8" t="s">
        <v>152</v>
      </c>
      <c r="S33" s="8">
        <v>698.52</v>
      </c>
      <c r="T33" s="29">
        <v>1</v>
      </c>
      <c r="U33" s="8">
        <v>0</v>
      </c>
      <c r="V33" s="8">
        <f>SUM(Table3614[[#This Row],[Family Cost Paid by County]:[Family Cost Paid by Employee]])</f>
        <v>1923.92</v>
      </c>
      <c r="W33" s="8">
        <v>698.52</v>
      </c>
      <c r="X33" s="8">
        <v>1225.4000000000001</v>
      </c>
      <c r="Y33" s="8" t="s">
        <v>72</v>
      </c>
      <c r="Z33" s="8" t="s">
        <v>72</v>
      </c>
      <c r="AA33" s="8" t="s">
        <v>150</v>
      </c>
      <c r="AB33" s="8" t="s">
        <v>150</v>
      </c>
      <c r="AC33" s="75"/>
      <c r="AD33" s="8"/>
    </row>
    <row r="34" spans="1:30" x14ac:dyDescent="0.2">
      <c r="A34" s="2" t="s">
        <v>33</v>
      </c>
      <c r="B34" s="5">
        <v>40</v>
      </c>
      <c r="C34" s="5">
        <f>182/8</f>
        <v>22.75</v>
      </c>
      <c r="D34" s="9">
        <f>217/8</f>
        <v>27.125</v>
      </c>
      <c r="E34" s="9">
        <f>269/8</f>
        <v>33.625</v>
      </c>
      <c r="F34" s="9">
        <v>0</v>
      </c>
      <c r="G34" s="9">
        <v>0</v>
      </c>
      <c r="H34" s="9">
        <v>0</v>
      </c>
      <c r="I34" s="26" t="s">
        <v>76</v>
      </c>
      <c r="J34" s="26" t="s">
        <v>72</v>
      </c>
      <c r="K34" s="9">
        <f>400/8</f>
        <v>50</v>
      </c>
      <c r="L34" s="9">
        <v>0</v>
      </c>
      <c r="M34" s="26" t="s">
        <v>72</v>
      </c>
      <c r="N34" s="26" t="s">
        <v>72</v>
      </c>
      <c r="O34" s="9">
        <f>400/8</f>
        <v>50</v>
      </c>
      <c r="P34" s="9">
        <v>0</v>
      </c>
      <c r="Q34" s="8" t="s">
        <v>72</v>
      </c>
      <c r="R34" s="8" t="s">
        <v>147</v>
      </c>
      <c r="S34" s="8">
        <v>695.37</v>
      </c>
      <c r="T34" s="8">
        <v>600.99</v>
      </c>
      <c r="U34" s="8">
        <v>94.38</v>
      </c>
      <c r="V34" s="8">
        <v>1791.16</v>
      </c>
      <c r="W34" s="8">
        <v>1506.48</v>
      </c>
      <c r="X34" s="8">
        <v>284.68</v>
      </c>
      <c r="Y34" s="8" t="s">
        <v>72</v>
      </c>
      <c r="Z34" s="8" t="s">
        <v>72</v>
      </c>
      <c r="AA34" s="8" t="s">
        <v>150</v>
      </c>
      <c r="AB34" s="8" t="s">
        <v>72</v>
      </c>
      <c r="AC34" s="75"/>
      <c r="AD34" s="8"/>
    </row>
    <row r="35" spans="1:30" x14ac:dyDescent="0.2">
      <c r="A35" s="2" t="s">
        <v>34</v>
      </c>
      <c r="B35" s="5">
        <v>30</v>
      </c>
      <c r="C35" s="5">
        <v>10</v>
      </c>
      <c r="D35" s="9">
        <v>15</v>
      </c>
      <c r="E35" s="9">
        <v>20</v>
      </c>
      <c r="F35" s="9">
        <v>6</v>
      </c>
      <c r="G35" s="9">
        <v>12</v>
      </c>
      <c r="H35" s="9">
        <v>12</v>
      </c>
      <c r="I35" s="40" t="s">
        <v>165</v>
      </c>
      <c r="J35" s="26" t="s">
        <v>72</v>
      </c>
      <c r="K35" s="9" t="s">
        <v>153</v>
      </c>
      <c r="L35" s="9">
        <v>90</v>
      </c>
      <c r="M35" s="26" t="s">
        <v>72</v>
      </c>
      <c r="N35" s="56" t="s">
        <v>72</v>
      </c>
      <c r="O35" s="9" t="s">
        <v>153</v>
      </c>
      <c r="P35" s="9">
        <v>90</v>
      </c>
      <c r="Q35" s="8" t="s">
        <v>72</v>
      </c>
      <c r="R35" s="8" t="s">
        <v>152</v>
      </c>
      <c r="S35" s="8">
        <v>772.35</v>
      </c>
      <c r="T35" s="29">
        <v>1</v>
      </c>
      <c r="U35" s="8">
        <v>0</v>
      </c>
      <c r="V35" s="8">
        <v>1551.49</v>
      </c>
      <c r="W35" s="8">
        <v>1107.3699999999999</v>
      </c>
      <c r="X35" s="8">
        <v>44.12</v>
      </c>
      <c r="Y35" s="8" t="s">
        <v>72</v>
      </c>
      <c r="Z35" s="8" t="s">
        <v>72</v>
      </c>
      <c r="AA35" s="8" t="s">
        <v>150</v>
      </c>
      <c r="AB35" s="8" t="s">
        <v>150</v>
      </c>
      <c r="AC35" s="75"/>
      <c r="AD35" s="8"/>
    </row>
    <row r="36" spans="1:30" x14ac:dyDescent="0.2">
      <c r="A36" s="2" t="s">
        <v>35</v>
      </c>
      <c r="B36" s="5">
        <v>20</v>
      </c>
      <c r="C36" s="5">
        <v>8</v>
      </c>
      <c r="D36" s="9">
        <f>120/8</f>
        <v>15</v>
      </c>
      <c r="E36" s="9">
        <f>144/8</f>
        <v>18</v>
      </c>
      <c r="F36" s="9">
        <v>12</v>
      </c>
      <c r="G36" s="9">
        <v>12</v>
      </c>
      <c r="H36" s="9">
        <v>12</v>
      </c>
      <c r="I36" s="40" t="s">
        <v>166</v>
      </c>
      <c r="J36" s="26" t="s">
        <v>72</v>
      </c>
      <c r="K36" s="9">
        <f>240/8</f>
        <v>30</v>
      </c>
      <c r="L36" s="26" t="s">
        <v>106</v>
      </c>
      <c r="M36" s="26" t="s">
        <v>72</v>
      </c>
      <c r="N36" s="26" t="s">
        <v>72</v>
      </c>
      <c r="O36" s="9">
        <f>240/8</f>
        <v>30</v>
      </c>
      <c r="P36" s="9">
        <v>30</v>
      </c>
      <c r="Q36" s="8" t="s">
        <v>72</v>
      </c>
      <c r="R36" s="8" t="s">
        <v>152</v>
      </c>
      <c r="S36" s="8">
        <v>720.61</v>
      </c>
      <c r="T36" s="29">
        <v>1</v>
      </c>
      <c r="U36" s="8">
        <v>0</v>
      </c>
      <c r="V36" s="8">
        <v>1873.54</v>
      </c>
      <c r="W36" s="7">
        <v>1297.08</v>
      </c>
      <c r="X36" s="7">
        <v>576.46</v>
      </c>
      <c r="Y36" s="8" t="s">
        <v>72</v>
      </c>
      <c r="Z36" s="8" t="s">
        <v>72</v>
      </c>
      <c r="AA36" s="8" t="s">
        <v>150</v>
      </c>
      <c r="AB36" s="8" t="s">
        <v>150</v>
      </c>
      <c r="AC36" s="39" t="s">
        <v>199</v>
      </c>
      <c r="AD36" s="8"/>
    </row>
    <row r="37" spans="1:30" x14ac:dyDescent="0.2">
      <c r="A37" s="2" t="s">
        <v>36</v>
      </c>
      <c r="B37" s="5">
        <v>30</v>
      </c>
      <c r="C37" s="5">
        <v>22.5</v>
      </c>
      <c r="D37" s="9">
        <v>24</v>
      </c>
      <c r="E37" s="9">
        <v>27</v>
      </c>
      <c r="F37" s="9">
        <v>0</v>
      </c>
      <c r="G37" s="9">
        <v>0</v>
      </c>
      <c r="H37" s="9">
        <v>0</v>
      </c>
      <c r="I37" s="40" t="s">
        <v>167</v>
      </c>
      <c r="J37" s="26" t="s">
        <v>72</v>
      </c>
      <c r="K37" s="27">
        <v>62.5</v>
      </c>
      <c r="L37" s="9" t="s">
        <v>91</v>
      </c>
      <c r="M37" s="26" t="s">
        <v>72</v>
      </c>
      <c r="N37" s="26" t="s">
        <v>72</v>
      </c>
      <c r="O37" s="24" t="s">
        <v>194</v>
      </c>
      <c r="P37" s="9">
        <v>0</v>
      </c>
      <c r="Q37" s="8" t="s">
        <v>72</v>
      </c>
      <c r="R37" s="8" t="s">
        <v>147</v>
      </c>
      <c r="S37" s="8">
        <v>681.31</v>
      </c>
      <c r="T37" s="29">
        <v>1</v>
      </c>
      <c r="U37" s="8">
        <v>0</v>
      </c>
      <c r="V37" s="8">
        <v>0</v>
      </c>
      <c r="W37" s="8">
        <v>0</v>
      </c>
      <c r="X37" s="8">
        <v>0</v>
      </c>
      <c r="Y37" s="8" t="s">
        <v>72</v>
      </c>
      <c r="Z37" s="8" t="s">
        <v>72</v>
      </c>
      <c r="AA37" s="8" t="s">
        <v>150</v>
      </c>
      <c r="AB37" s="8" t="s">
        <v>150</v>
      </c>
      <c r="AC37" s="75"/>
      <c r="AD37" s="8"/>
    </row>
    <row r="38" spans="1:30" x14ac:dyDescent="0.2">
      <c r="A38" s="2" t="s">
        <v>37</v>
      </c>
      <c r="B38" s="5">
        <v>30</v>
      </c>
      <c r="C38" s="5">
        <v>6</v>
      </c>
      <c r="D38" s="9">
        <f>113/8</f>
        <v>14.125</v>
      </c>
      <c r="E38" s="9">
        <v>18</v>
      </c>
      <c r="F38" s="9">
        <v>6</v>
      </c>
      <c r="G38" s="9">
        <v>12</v>
      </c>
      <c r="H38" s="9">
        <v>12</v>
      </c>
      <c r="I38" s="26" t="s">
        <v>76</v>
      </c>
      <c r="J38" s="26" t="s">
        <v>72</v>
      </c>
      <c r="K38" s="9">
        <v>25</v>
      </c>
      <c r="L38" s="9">
        <v>90</v>
      </c>
      <c r="M38" s="26" t="s">
        <v>72</v>
      </c>
      <c r="N38" s="26" t="s">
        <v>72</v>
      </c>
      <c r="O38" s="9" t="s">
        <v>107</v>
      </c>
      <c r="P38" s="9">
        <v>0</v>
      </c>
      <c r="Q38" s="8" t="s">
        <v>72</v>
      </c>
      <c r="R38" s="8" t="s">
        <v>152</v>
      </c>
      <c r="S38" s="8">
        <v>686.47</v>
      </c>
      <c r="T38" s="8">
        <v>676.47</v>
      </c>
      <c r="U38" s="8">
        <v>10</v>
      </c>
      <c r="V38" s="8">
        <v>1891.87</v>
      </c>
      <c r="W38" s="8">
        <v>676.47</v>
      </c>
      <c r="X38" s="8">
        <v>1205.4000000000001</v>
      </c>
      <c r="Y38" s="8" t="s">
        <v>72</v>
      </c>
      <c r="Z38" s="8" t="s">
        <v>72</v>
      </c>
      <c r="AA38" s="8" t="s">
        <v>72</v>
      </c>
      <c r="AB38" s="8" t="s">
        <v>72</v>
      </c>
      <c r="AC38" s="75"/>
      <c r="AD38" s="8"/>
    </row>
    <row r="39" spans="1:30" x14ac:dyDescent="0.2">
      <c r="A39" s="2" t="s">
        <v>38</v>
      </c>
      <c r="B39" s="5">
        <v>30</v>
      </c>
      <c r="C39" s="5">
        <v>25.5</v>
      </c>
      <c r="D39" s="5">
        <v>30</v>
      </c>
      <c r="E39" s="5">
        <v>35.25</v>
      </c>
      <c r="F39" s="9">
        <v>0</v>
      </c>
      <c r="G39" s="9">
        <v>0</v>
      </c>
      <c r="H39" s="9">
        <v>0</v>
      </c>
      <c r="I39" s="40" t="s">
        <v>149</v>
      </c>
      <c r="J39" s="26" t="s">
        <v>72</v>
      </c>
      <c r="K39" s="26">
        <v>40.25</v>
      </c>
      <c r="L39" s="9">
        <v>0</v>
      </c>
      <c r="M39" s="26" t="s">
        <v>72</v>
      </c>
      <c r="N39" s="26" t="s">
        <v>72</v>
      </c>
      <c r="O39" s="9" t="s">
        <v>203</v>
      </c>
      <c r="P39" s="9">
        <v>0</v>
      </c>
      <c r="Q39" s="8" t="s">
        <v>72</v>
      </c>
      <c r="R39" s="8" t="s">
        <v>152</v>
      </c>
      <c r="S39" s="8">
        <v>756.47</v>
      </c>
      <c r="T39" s="29">
        <v>1</v>
      </c>
      <c r="U39" s="8">
        <v>0</v>
      </c>
      <c r="V39" s="8">
        <v>1154.04</v>
      </c>
      <c r="W39" s="8">
        <v>300</v>
      </c>
      <c r="X39" s="8">
        <v>854.04</v>
      </c>
      <c r="Y39" s="8" t="s">
        <v>72</v>
      </c>
      <c r="Z39" s="8" t="s">
        <v>72</v>
      </c>
      <c r="AA39" s="8" t="s">
        <v>72</v>
      </c>
      <c r="AB39" s="8" t="s">
        <v>150</v>
      </c>
      <c r="AC39" s="75"/>
      <c r="AD39" s="8"/>
    </row>
    <row r="40" spans="1:30" x14ac:dyDescent="0.2">
      <c r="A40" s="2" t="s">
        <v>39</v>
      </c>
      <c r="B40" s="5">
        <v>35</v>
      </c>
      <c r="C40" s="5">
        <f>70/8</f>
        <v>8.75</v>
      </c>
      <c r="D40" s="9">
        <v>12</v>
      </c>
      <c r="E40" s="9">
        <f>120/8</f>
        <v>15</v>
      </c>
      <c r="F40" s="9">
        <v>12</v>
      </c>
      <c r="G40" s="9">
        <v>12</v>
      </c>
      <c r="H40" s="9">
        <v>12</v>
      </c>
      <c r="I40" s="26" t="s">
        <v>76</v>
      </c>
      <c r="J40" s="26" t="s">
        <v>72</v>
      </c>
      <c r="K40" s="9">
        <f>120/8</f>
        <v>15</v>
      </c>
      <c r="L40" s="9">
        <f>460/8</f>
        <v>57.5</v>
      </c>
      <c r="M40" s="26" t="s">
        <v>72</v>
      </c>
      <c r="N40" s="26" t="s">
        <v>72</v>
      </c>
      <c r="O40" s="9">
        <v>15</v>
      </c>
      <c r="P40" s="9">
        <v>58</v>
      </c>
      <c r="Q40" s="8" t="s">
        <v>150</v>
      </c>
      <c r="R40" s="8" t="s">
        <v>152</v>
      </c>
      <c r="S40" s="8">
        <f>602.09+75</f>
        <v>677.09</v>
      </c>
      <c r="T40" s="15">
        <v>602.09</v>
      </c>
      <c r="U40" s="8">
        <v>75</v>
      </c>
      <c r="V40" s="8">
        <f>1605.63+75</f>
        <v>1680.63</v>
      </c>
      <c r="W40" s="8">
        <v>1605.63</v>
      </c>
      <c r="X40" s="8">
        <v>75</v>
      </c>
      <c r="Y40" s="8" t="s">
        <v>72</v>
      </c>
      <c r="Z40" s="8" t="s">
        <v>72</v>
      </c>
      <c r="AA40" s="8" t="s">
        <v>150</v>
      </c>
      <c r="AB40" s="8" t="s">
        <v>150</v>
      </c>
      <c r="AC40" s="75"/>
      <c r="AD40" s="8"/>
    </row>
    <row r="41" spans="1:30" x14ac:dyDescent="0.2">
      <c r="A41" s="2" t="s">
        <v>40</v>
      </c>
      <c r="B41" s="5">
        <v>20</v>
      </c>
      <c r="C41" s="5">
        <v>6.5</v>
      </c>
      <c r="D41" s="9">
        <v>15</v>
      </c>
      <c r="E41" s="9">
        <v>18</v>
      </c>
      <c r="F41" s="9">
        <v>6</v>
      </c>
      <c r="G41" s="9">
        <v>6</v>
      </c>
      <c r="H41" s="9">
        <v>6</v>
      </c>
      <c r="I41" s="56" t="s">
        <v>76</v>
      </c>
      <c r="J41" s="26" t="s">
        <v>72</v>
      </c>
      <c r="K41" s="45" t="s">
        <v>183</v>
      </c>
      <c r="L41" s="45" t="s">
        <v>184</v>
      </c>
      <c r="M41" s="26" t="s">
        <v>72</v>
      </c>
      <c r="N41" s="26" t="s">
        <v>150</v>
      </c>
      <c r="O41" s="45" t="s">
        <v>183</v>
      </c>
      <c r="P41" s="9">
        <v>0</v>
      </c>
      <c r="Q41" s="49" t="s">
        <v>72</v>
      </c>
      <c r="R41" s="49" t="s">
        <v>94</v>
      </c>
      <c r="S41" s="8">
        <v>592.47</v>
      </c>
      <c r="T41" s="8">
        <v>577.47</v>
      </c>
      <c r="U41" s="8">
        <v>15</v>
      </c>
      <c r="V41" s="8">
        <v>1592.6</v>
      </c>
      <c r="W41" s="8">
        <v>1427.16</v>
      </c>
      <c r="X41" s="8">
        <v>165.44</v>
      </c>
      <c r="Y41" s="8" t="s">
        <v>72</v>
      </c>
      <c r="Z41" s="8" t="s">
        <v>72</v>
      </c>
      <c r="AA41" s="8" t="s">
        <v>150</v>
      </c>
      <c r="AB41" s="8" t="s">
        <v>150</v>
      </c>
      <c r="AC41" s="75"/>
      <c r="AD41" s="8"/>
    </row>
    <row r="42" spans="1:30" x14ac:dyDescent="0.2">
      <c r="A42" s="2" t="s">
        <v>41</v>
      </c>
      <c r="B42" s="5">
        <v>30</v>
      </c>
      <c r="C42" s="5">
        <v>13</v>
      </c>
      <c r="D42" s="9">
        <v>17</v>
      </c>
      <c r="E42" s="9">
        <v>21</v>
      </c>
      <c r="F42" s="9">
        <v>3</v>
      </c>
      <c r="G42" s="9">
        <v>5</v>
      </c>
      <c r="H42" s="9">
        <v>5</v>
      </c>
      <c r="I42" s="40" t="s">
        <v>159</v>
      </c>
      <c r="J42" s="26" t="s">
        <v>72</v>
      </c>
      <c r="K42" s="9" t="s">
        <v>183</v>
      </c>
      <c r="L42" s="9" t="s">
        <v>183</v>
      </c>
      <c r="M42" s="26" t="s">
        <v>72</v>
      </c>
      <c r="N42" s="26" t="s">
        <v>72</v>
      </c>
      <c r="O42" s="28" t="s">
        <v>183</v>
      </c>
      <c r="P42" s="9">
        <v>0</v>
      </c>
      <c r="Q42" s="8" t="s">
        <v>72</v>
      </c>
      <c r="R42" s="8" t="s">
        <v>187</v>
      </c>
      <c r="S42" s="8">
        <v>627.5</v>
      </c>
      <c r="T42" s="8">
        <v>596.12</v>
      </c>
      <c r="U42" s="8">
        <v>31.38</v>
      </c>
      <c r="V42" s="8">
        <v>1830.7</v>
      </c>
      <c r="W42" s="8">
        <v>1438.36</v>
      </c>
      <c r="X42" s="8">
        <v>392.34</v>
      </c>
      <c r="Y42" s="8" t="s">
        <v>72</v>
      </c>
      <c r="Z42" s="8" t="s">
        <v>72</v>
      </c>
      <c r="AA42" s="8" t="s">
        <v>72</v>
      </c>
      <c r="AB42" s="8" t="s">
        <v>72</v>
      </c>
      <c r="AC42" s="75"/>
      <c r="AD42" s="8"/>
    </row>
    <row r="43" spans="1:30" x14ac:dyDescent="0.2">
      <c r="A43" s="2" t="s">
        <v>42</v>
      </c>
      <c r="B43" s="5">
        <v>30</v>
      </c>
      <c r="C43" s="5">
        <v>10</v>
      </c>
      <c r="D43" s="9">
        <v>12</v>
      </c>
      <c r="E43" s="9">
        <v>15</v>
      </c>
      <c r="F43" s="9">
        <v>10</v>
      </c>
      <c r="G43" s="9">
        <v>10</v>
      </c>
      <c r="H43" s="9">
        <v>10</v>
      </c>
      <c r="I43" s="40" t="s">
        <v>159</v>
      </c>
      <c r="J43" s="26" t="s">
        <v>72</v>
      </c>
      <c r="K43" s="9">
        <v>18</v>
      </c>
      <c r="L43" s="9">
        <v>70</v>
      </c>
      <c r="M43" s="26" t="s">
        <v>72</v>
      </c>
      <c r="N43" s="26" t="s">
        <v>72</v>
      </c>
      <c r="O43" s="9">
        <v>18</v>
      </c>
      <c r="P43" s="9">
        <v>70</v>
      </c>
      <c r="Q43" s="8" t="s">
        <v>72</v>
      </c>
      <c r="R43" s="49" t="s">
        <v>187</v>
      </c>
      <c r="S43" s="8">
        <v>566.5</v>
      </c>
      <c r="T43" s="29">
        <v>1</v>
      </c>
      <c r="U43" s="8">
        <v>0</v>
      </c>
      <c r="V43" s="8">
        <v>1612.2</v>
      </c>
      <c r="W43" s="8">
        <v>566.5</v>
      </c>
      <c r="X43" s="8">
        <v>1045.7</v>
      </c>
      <c r="Y43" s="8" t="s">
        <v>72</v>
      </c>
      <c r="Z43" s="8" t="s">
        <v>72</v>
      </c>
      <c r="AA43" s="8" t="s">
        <v>72</v>
      </c>
      <c r="AB43" s="8" t="s">
        <v>150</v>
      </c>
      <c r="AC43" s="75"/>
      <c r="AD43" s="8"/>
    </row>
    <row r="44" spans="1:30" x14ac:dyDescent="0.2">
      <c r="A44" s="2" t="s">
        <v>43</v>
      </c>
      <c r="B44" s="5">
        <v>30</v>
      </c>
      <c r="C44" s="5">
        <v>14.66</v>
      </c>
      <c r="D44" s="9">
        <v>18</v>
      </c>
      <c r="E44" s="9">
        <v>21.33</v>
      </c>
      <c r="F44" s="9">
        <v>0</v>
      </c>
      <c r="G44" s="9">
        <v>0</v>
      </c>
      <c r="H44" s="9">
        <v>0</v>
      </c>
      <c r="I44" s="30" t="s">
        <v>76</v>
      </c>
      <c r="J44" s="26" t="s">
        <v>72</v>
      </c>
      <c r="K44" s="9">
        <v>316</v>
      </c>
      <c r="L44" s="9">
        <v>0</v>
      </c>
      <c r="M44" s="26" t="s">
        <v>72</v>
      </c>
      <c r="N44" s="26" t="s">
        <v>72</v>
      </c>
      <c r="O44" s="9">
        <v>316</v>
      </c>
      <c r="P44" s="9">
        <v>0</v>
      </c>
      <c r="Q44" s="8" t="s">
        <v>72</v>
      </c>
      <c r="R44" s="8" t="s">
        <v>147</v>
      </c>
      <c r="S44" s="8">
        <v>778.43</v>
      </c>
      <c r="T44" s="29">
        <v>1</v>
      </c>
      <c r="U44" s="8">
        <v>0</v>
      </c>
      <c r="V44" s="8">
        <v>2155.69</v>
      </c>
      <c r="W44" s="8">
        <v>1604.78</v>
      </c>
      <c r="X44" s="8">
        <v>550.91</v>
      </c>
      <c r="Y44" s="8" t="s">
        <v>72</v>
      </c>
      <c r="Z44" s="8" t="s">
        <v>72</v>
      </c>
      <c r="AA44" s="8" t="s">
        <v>72</v>
      </c>
      <c r="AB44" s="8" t="s">
        <v>72</v>
      </c>
      <c r="AC44" s="75"/>
      <c r="AD44" s="8"/>
    </row>
    <row r="45" spans="1:30" x14ac:dyDescent="0.2">
      <c r="A45" s="4" t="s">
        <v>44</v>
      </c>
      <c r="B45" s="12">
        <v>20</v>
      </c>
      <c r="C45" s="12">
        <v>5</v>
      </c>
      <c r="D45" s="13">
        <v>13</v>
      </c>
      <c r="E45" s="13">
        <v>16</v>
      </c>
      <c r="F45" s="13">
        <v>12</v>
      </c>
      <c r="G45" s="13">
        <v>12</v>
      </c>
      <c r="H45" s="13">
        <v>12</v>
      </c>
      <c r="I45" s="30" t="s">
        <v>76</v>
      </c>
      <c r="J45" s="30" t="s">
        <v>72</v>
      </c>
      <c r="K45" s="13">
        <v>0</v>
      </c>
      <c r="L45" s="13">
        <f>672/8</f>
        <v>84</v>
      </c>
      <c r="M45" s="30" t="s">
        <v>72</v>
      </c>
      <c r="N45" s="30" t="s">
        <v>72</v>
      </c>
      <c r="O45" s="13" t="s">
        <v>168</v>
      </c>
      <c r="P45" s="13">
        <v>0</v>
      </c>
      <c r="Q45" s="17" t="s">
        <v>72</v>
      </c>
      <c r="R45" s="17" t="s">
        <v>152</v>
      </c>
      <c r="S45" s="17">
        <f>640.39+35.65+9.8</f>
        <v>685.83999999999992</v>
      </c>
      <c r="T45" s="29">
        <v>1</v>
      </c>
      <c r="U45" s="17">
        <v>0</v>
      </c>
      <c r="V45" s="17">
        <v>1544.93</v>
      </c>
      <c r="W45" s="17">
        <v>685.84</v>
      </c>
      <c r="X45" s="17">
        <v>859.09</v>
      </c>
      <c r="Y45" s="17" t="s">
        <v>72</v>
      </c>
      <c r="Z45" s="17" t="s">
        <v>72</v>
      </c>
      <c r="AA45" s="17" t="s">
        <v>150</v>
      </c>
      <c r="AB45" s="17" t="s">
        <v>150</v>
      </c>
      <c r="AC45" s="75"/>
      <c r="AD45" s="17"/>
    </row>
    <row r="46" spans="1:30" x14ac:dyDescent="0.2">
      <c r="A46" s="82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&amp;K03-0122021 IAC Salary Survey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showGridLines="0" zoomScale="130" zoomScaleNormal="130" zoomScalePageLayoutView="130" workbookViewId="0"/>
  </sheetViews>
  <sheetFormatPr baseColWidth="10" defaultColWidth="11" defaultRowHeight="16" x14ac:dyDescent="0.2"/>
  <cols>
    <col min="1" max="1" width="11" customWidth="1"/>
    <col min="3" max="5" width="12.6640625" customWidth="1"/>
    <col min="6" max="6" width="15.6640625" customWidth="1"/>
  </cols>
  <sheetData>
    <row r="1" spans="1:6" x14ac:dyDescent="0.2">
      <c r="A1" s="1" t="s">
        <v>0</v>
      </c>
      <c r="B1" s="1" t="s">
        <v>45</v>
      </c>
      <c r="C1" s="1" t="s">
        <v>46</v>
      </c>
      <c r="D1" s="1" t="s">
        <v>116</v>
      </c>
      <c r="E1" s="1" t="s">
        <v>95</v>
      </c>
      <c r="F1" s="1" t="s">
        <v>96</v>
      </c>
    </row>
    <row r="2" spans="1:6" x14ac:dyDescent="0.2">
      <c r="A2" s="4" t="s">
        <v>1</v>
      </c>
      <c r="B2" s="5">
        <v>111</v>
      </c>
      <c r="C2" s="19">
        <v>117000</v>
      </c>
      <c r="D2" s="8">
        <v>54.47</v>
      </c>
      <c r="E2" s="9">
        <v>25</v>
      </c>
      <c r="F2" s="8">
        <v>0</v>
      </c>
    </row>
    <row r="3" spans="1:6" x14ac:dyDescent="0.2">
      <c r="A3" s="2" t="s">
        <v>2</v>
      </c>
      <c r="B3" s="5">
        <v>7</v>
      </c>
      <c r="C3" s="19">
        <v>64807.6</v>
      </c>
      <c r="D3" s="8">
        <v>22.26</v>
      </c>
      <c r="E3" s="9">
        <v>7</v>
      </c>
      <c r="F3" s="8">
        <v>15.65</v>
      </c>
    </row>
    <row r="4" spans="1:6" x14ac:dyDescent="0.2">
      <c r="A4" s="2" t="s">
        <v>3</v>
      </c>
      <c r="B4" s="5">
        <v>26</v>
      </c>
      <c r="C4" s="19">
        <v>74498.320000000007</v>
      </c>
      <c r="D4" s="8">
        <v>32.4</v>
      </c>
      <c r="E4" s="9">
        <v>35</v>
      </c>
      <c r="F4" s="8">
        <v>32.4</v>
      </c>
    </row>
    <row r="5" spans="1:6" x14ac:dyDescent="0.2">
      <c r="A5" s="2" t="s">
        <v>4</v>
      </c>
      <c r="B5" s="5">
        <v>5</v>
      </c>
      <c r="C5" s="19">
        <v>69171.48</v>
      </c>
      <c r="D5" s="8">
        <v>27.32</v>
      </c>
      <c r="E5" s="9">
        <v>40</v>
      </c>
      <c r="F5" s="8">
        <v>25.17</v>
      </c>
    </row>
    <row r="6" spans="1:6" x14ac:dyDescent="0.2">
      <c r="A6" s="2" t="s">
        <v>5</v>
      </c>
      <c r="B6" s="5"/>
      <c r="C6" s="19"/>
      <c r="D6" s="8"/>
      <c r="E6" s="9"/>
      <c r="F6" s="8"/>
    </row>
    <row r="7" spans="1:6" x14ac:dyDescent="0.2">
      <c r="A7" s="2" t="s">
        <v>6</v>
      </c>
      <c r="B7" s="5">
        <v>20</v>
      </c>
      <c r="C7" s="19">
        <v>73028</v>
      </c>
      <c r="D7" s="22" t="s">
        <v>232</v>
      </c>
      <c r="E7" s="9">
        <v>13</v>
      </c>
      <c r="F7" s="22" t="s">
        <v>233</v>
      </c>
    </row>
    <row r="8" spans="1:6" x14ac:dyDescent="0.2">
      <c r="A8" s="2" t="s">
        <v>7</v>
      </c>
      <c r="B8" s="5">
        <v>12</v>
      </c>
      <c r="C8" s="19">
        <v>97257.15</v>
      </c>
      <c r="D8" s="8">
        <v>40.89</v>
      </c>
      <c r="E8" s="9">
        <v>3</v>
      </c>
      <c r="F8" s="8">
        <v>30.89</v>
      </c>
    </row>
    <row r="9" spans="1:6" x14ac:dyDescent="0.2">
      <c r="A9" s="2" t="s">
        <v>8</v>
      </c>
      <c r="B9" s="5">
        <v>8</v>
      </c>
      <c r="C9" s="19">
        <v>62000</v>
      </c>
      <c r="D9" s="8">
        <v>20.67</v>
      </c>
      <c r="E9" s="9">
        <v>14</v>
      </c>
      <c r="F9" s="8">
        <v>14.5</v>
      </c>
    </row>
    <row r="10" spans="1:6" x14ac:dyDescent="0.2">
      <c r="A10" s="2" t="s">
        <v>9</v>
      </c>
      <c r="B10" s="5">
        <v>28</v>
      </c>
      <c r="C10" s="19">
        <v>84736</v>
      </c>
      <c r="D10" s="8">
        <v>28.51</v>
      </c>
      <c r="E10" s="9">
        <v>3</v>
      </c>
      <c r="F10" s="8">
        <v>24.63</v>
      </c>
    </row>
    <row r="11" spans="1:6" x14ac:dyDescent="0.2">
      <c r="A11" s="2" t="s">
        <v>10</v>
      </c>
      <c r="B11" s="5">
        <v>47</v>
      </c>
      <c r="C11" s="19">
        <v>87859.199999999997</v>
      </c>
      <c r="D11" s="8">
        <v>27.98</v>
      </c>
      <c r="E11" s="9" t="s">
        <v>91</v>
      </c>
      <c r="F11" s="8">
        <v>24.86</v>
      </c>
    </row>
    <row r="12" spans="1:6" x14ac:dyDescent="0.2">
      <c r="A12" s="2" t="s">
        <v>11</v>
      </c>
      <c r="B12" s="5">
        <v>10</v>
      </c>
      <c r="C12" s="19">
        <v>75150</v>
      </c>
      <c r="D12" s="8">
        <v>22.9</v>
      </c>
      <c r="E12" s="9">
        <v>8</v>
      </c>
      <c r="F12" s="8">
        <v>18.73</v>
      </c>
    </row>
    <row r="13" spans="1:6" x14ac:dyDescent="0.2">
      <c r="A13" s="2" t="s">
        <v>12</v>
      </c>
      <c r="B13" s="5"/>
      <c r="C13" s="19"/>
      <c r="D13" s="8"/>
      <c r="E13" s="9"/>
      <c r="F13" s="8"/>
    </row>
    <row r="14" spans="1:6" x14ac:dyDescent="0.2">
      <c r="A14" s="2" t="s">
        <v>13</v>
      </c>
      <c r="B14" s="5">
        <v>1</v>
      </c>
      <c r="C14" s="19">
        <v>51500</v>
      </c>
      <c r="D14" s="8">
        <v>16</v>
      </c>
      <c r="E14" s="9">
        <v>2</v>
      </c>
      <c r="F14" s="8">
        <v>9</v>
      </c>
    </row>
    <row r="15" spans="1:6" x14ac:dyDescent="0.2">
      <c r="A15" s="2" t="s">
        <v>14</v>
      </c>
      <c r="B15" s="5">
        <v>66</v>
      </c>
      <c r="C15" s="19">
        <v>102080</v>
      </c>
      <c r="D15" s="8">
        <v>47.3</v>
      </c>
      <c r="E15" s="9">
        <v>17</v>
      </c>
      <c r="F15" s="8">
        <v>39.49</v>
      </c>
    </row>
    <row r="16" spans="1:6" x14ac:dyDescent="0.2">
      <c r="A16" s="2" t="s">
        <v>15</v>
      </c>
      <c r="B16" s="60">
        <v>4</v>
      </c>
      <c r="C16" s="61">
        <v>54929</v>
      </c>
      <c r="D16" s="62">
        <v>21</v>
      </c>
      <c r="E16" s="63">
        <v>10</v>
      </c>
      <c r="F16" s="62">
        <v>16.8</v>
      </c>
    </row>
    <row r="17" spans="1:6" x14ac:dyDescent="0.2">
      <c r="A17" s="2" t="s">
        <v>16</v>
      </c>
      <c r="B17" s="5">
        <v>11</v>
      </c>
      <c r="C17" s="19">
        <v>70468.509999999995</v>
      </c>
      <c r="D17" s="8">
        <v>30.8</v>
      </c>
      <c r="E17" s="9">
        <v>11</v>
      </c>
      <c r="F17" s="8">
        <v>23.68</v>
      </c>
    </row>
    <row r="18" spans="1:6" x14ac:dyDescent="0.2">
      <c r="A18" s="4" t="s">
        <v>17</v>
      </c>
      <c r="B18" s="5">
        <v>2</v>
      </c>
      <c r="C18" s="19">
        <v>47406</v>
      </c>
      <c r="D18" s="8">
        <v>21.95</v>
      </c>
      <c r="E18" s="9">
        <v>2</v>
      </c>
      <c r="F18" s="8">
        <v>12</v>
      </c>
    </row>
    <row r="19" spans="1:6" x14ac:dyDescent="0.2">
      <c r="A19" s="2" t="s">
        <v>18</v>
      </c>
      <c r="B19" s="5">
        <v>8</v>
      </c>
      <c r="C19" s="19">
        <v>65550.960000000006</v>
      </c>
      <c r="D19" s="8">
        <v>19.420000000000002</v>
      </c>
      <c r="E19" s="9">
        <v>6</v>
      </c>
      <c r="F19" s="8">
        <v>17.829999999999998</v>
      </c>
    </row>
    <row r="20" spans="1:6" x14ac:dyDescent="0.2">
      <c r="A20" s="2" t="s">
        <v>19</v>
      </c>
      <c r="B20" s="5">
        <v>2</v>
      </c>
      <c r="C20" s="19">
        <v>48246</v>
      </c>
      <c r="D20" s="8">
        <v>19.809999999999999</v>
      </c>
      <c r="E20" s="9">
        <v>6</v>
      </c>
      <c r="F20" s="8">
        <v>12.81</v>
      </c>
    </row>
    <row r="21" spans="1:6" x14ac:dyDescent="0.2">
      <c r="A21" s="2" t="s">
        <v>20</v>
      </c>
      <c r="B21" s="5"/>
      <c r="C21" s="19"/>
      <c r="D21" s="8"/>
      <c r="E21" s="9"/>
      <c r="F21" s="8"/>
    </row>
    <row r="22" spans="1:6" x14ac:dyDescent="0.2">
      <c r="A22" s="2" t="s">
        <v>21</v>
      </c>
      <c r="B22" s="5">
        <v>8</v>
      </c>
      <c r="C22" s="19">
        <v>64848.31</v>
      </c>
      <c r="D22" s="8">
        <v>21.5</v>
      </c>
      <c r="E22" s="9">
        <v>14</v>
      </c>
      <c r="F22" s="8">
        <v>20</v>
      </c>
    </row>
    <row r="23" spans="1:6" x14ac:dyDescent="0.2">
      <c r="A23" s="2" t="s">
        <v>22</v>
      </c>
      <c r="B23" s="5">
        <v>10</v>
      </c>
      <c r="C23" s="19">
        <v>74780</v>
      </c>
      <c r="D23" s="8">
        <v>26.89</v>
      </c>
      <c r="E23" s="9">
        <v>8</v>
      </c>
      <c r="F23" s="8">
        <v>23.53</v>
      </c>
    </row>
    <row r="24" spans="1:6" x14ac:dyDescent="0.2">
      <c r="A24" s="2" t="s">
        <v>23</v>
      </c>
      <c r="B24" s="5">
        <v>10</v>
      </c>
      <c r="C24" s="19">
        <v>68870</v>
      </c>
      <c r="D24" s="8">
        <v>20.64</v>
      </c>
      <c r="E24" s="9">
        <v>6</v>
      </c>
      <c r="F24" s="8">
        <v>0</v>
      </c>
    </row>
    <row r="25" spans="1:6" x14ac:dyDescent="0.2">
      <c r="A25" s="2" t="s">
        <v>24</v>
      </c>
      <c r="B25" s="5">
        <v>5</v>
      </c>
      <c r="C25" s="19">
        <v>69184</v>
      </c>
      <c r="D25" s="8">
        <v>22.64</v>
      </c>
      <c r="E25" s="9">
        <v>7</v>
      </c>
      <c r="F25" s="8">
        <v>0</v>
      </c>
    </row>
    <row r="26" spans="1:6" x14ac:dyDescent="0.2">
      <c r="A26" s="2" t="s">
        <v>25</v>
      </c>
      <c r="B26" s="5">
        <v>11</v>
      </c>
      <c r="C26" s="19">
        <v>60966</v>
      </c>
      <c r="D26" s="8">
        <v>19.75</v>
      </c>
      <c r="E26" s="9">
        <v>9</v>
      </c>
      <c r="F26" s="8">
        <v>0</v>
      </c>
    </row>
    <row r="27" spans="1:6" x14ac:dyDescent="0.2">
      <c r="A27" s="2" t="s">
        <v>26</v>
      </c>
      <c r="B27" s="5">
        <v>17</v>
      </c>
      <c r="C27" s="19">
        <v>62648</v>
      </c>
      <c r="D27" s="8">
        <f>49104/2080</f>
        <v>23.607692307692307</v>
      </c>
      <c r="E27" s="9">
        <v>25</v>
      </c>
      <c r="F27" s="8">
        <v>19.29</v>
      </c>
    </row>
    <row r="28" spans="1:6" x14ac:dyDescent="0.2">
      <c r="A28" s="2" t="s">
        <v>27</v>
      </c>
      <c r="B28" s="5">
        <v>10</v>
      </c>
      <c r="C28" s="19">
        <v>67645.42</v>
      </c>
      <c r="D28" s="8">
        <v>30.51</v>
      </c>
      <c r="E28" s="9">
        <v>17</v>
      </c>
      <c r="F28" s="8">
        <v>16</v>
      </c>
    </row>
    <row r="29" spans="1:6" x14ac:dyDescent="0.2">
      <c r="A29" s="2" t="s">
        <v>28</v>
      </c>
      <c r="B29" s="5">
        <v>65</v>
      </c>
      <c r="C29" s="19">
        <v>90387.96</v>
      </c>
      <c r="D29" s="8">
        <v>48.51</v>
      </c>
      <c r="E29" s="9">
        <v>1</v>
      </c>
      <c r="F29" s="8">
        <v>35.590000000000003</v>
      </c>
    </row>
    <row r="30" spans="1:6" x14ac:dyDescent="0.2">
      <c r="A30" s="2" t="s">
        <v>29</v>
      </c>
      <c r="B30" s="5">
        <v>12</v>
      </c>
      <c r="C30" s="19">
        <v>77076</v>
      </c>
      <c r="D30" s="8">
        <v>31.78</v>
      </c>
      <c r="E30" s="9">
        <v>6</v>
      </c>
      <c r="F30" s="8">
        <v>25.93</v>
      </c>
    </row>
    <row r="31" spans="1:6" x14ac:dyDescent="0.2">
      <c r="A31" s="2" t="s">
        <v>30</v>
      </c>
      <c r="B31" s="5">
        <v>5</v>
      </c>
      <c r="C31" s="19">
        <v>66643.199999999997</v>
      </c>
      <c r="D31" s="8">
        <v>22.7</v>
      </c>
      <c r="E31" s="9">
        <v>18</v>
      </c>
      <c r="F31" s="8">
        <v>18.04</v>
      </c>
    </row>
    <row r="32" spans="1:6" x14ac:dyDescent="0.2">
      <c r="A32" s="2" t="s">
        <v>31</v>
      </c>
      <c r="B32" s="5">
        <v>3</v>
      </c>
      <c r="C32" s="19">
        <v>45708</v>
      </c>
      <c r="D32" s="8">
        <v>14.1</v>
      </c>
      <c r="E32" s="9">
        <v>5</v>
      </c>
      <c r="F32" s="8">
        <v>0</v>
      </c>
    </row>
    <row r="33" spans="1:6" x14ac:dyDescent="0.2">
      <c r="A33" s="2" t="s">
        <v>32</v>
      </c>
      <c r="B33" s="5">
        <v>3</v>
      </c>
      <c r="C33" s="19">
        <v>68551</v>
      </c>
      <c r="D33" s="8">
        <v>20.72</v>
      </c>
      <c r="E33" s="9">
        <v>10</v>
      </c>
      <c r="F33" s="10">
        <v>15</v>
      </c>
    </row>
    <row r="34" spans="1:6" x14ac:dyDescent="0.2">
      <c r="A34" s="2" t="s">
        <v>33</v>
      </c>
      <c r="B34" s="5">
        <v>14</v>
      </c>
      <c r="C34" s="19">
        <v>69465</v>
      </c>
      <c r="D34" s="8">
        <v>27.24</v>
      </c>
      <c r="E34" s="9">
        <v>27</v>
      </c>
      <c r="F34" s="8">
        <v>18</v>
      </c>
    </row>
    <row r="35" spans="1:6" x14ac:dyDescent="0.2">
      <c r="A35" s="2" t="s">
        <v>34</v>
      </c>
      <c r="B35" s="5">
        <v>8</v>
      </c>
      <c r="C35" s="19">
        <v>66602</v>
      </c>
      <c r="D35" s="8">
        <v>22.96</v>
      </c>
      <c r="E35" s="9">
        <v>8</v>
      </c>
      <c r="F35" s="8">
        <v>0</v>
      </c>
    </row>
    <row r="36" spans="1:6" x14ac:dyDescent="0.2">
      <c r="A36" s="2" t="s">
        <v>35</v>
      </c>
      <c r="B36" s="5">
        <v>17</v>
      </c>
      <c r="C36" s="19">
        <v>91541</v>
      </c>
      <c r="D36" s="8">
        <v>36.840000000000003</v>
      </c>
      <c r="E36" s="9">
        <v>16</v>
      </c>
      <c r="F36" s="8">
        <v>25.73</v>
      </c>
    </row>
    <row r="37" spans="1:6" x14ac:dyDescent="0.2">
      <c r="A37" s="2" t="s">
        <v>36</v>
      </c>
      <c r="B37" s="5">
        <v>4</v>
      </c>
      <c r="C37" s="19">
        <v>51334.400000000001</v>
      </c>
      <c r="D37" s="8">
        <v>18.05</v>
      </c>
      <c r="E37" s="9">
        <v>4</v>
      </c>
      <c r="F37" s="8">
        <v>16.5</v>
      </c>
    </row>
    <row r="38" spans="1:6" x14ac:dyDescent="0.2">
      <c r="A38" s="2" t="s">
        <v>37</v>
      </c>
      <c r="B38" s="5">
        <v>8</v>
      </c>
      <c r="C38" s="19">
        <v>62665</v>
      </c>
      <c r="D38" s="8">
        <v>14.36</v>
      </c>
      <c r="E38" s="9">
        <v>0</v>
      </c>
      <c r="F38" s="8">
        <v>14.36</v>
      </c>
    </row>
    <row r="39" spans="1:6" x14ac:dyDescent="0.2">
      <c r="A39" s="2" t="s">
        <v>38</v>
      </c>
      <c r="B39" s="5">
        <v>9</v>
      </c>
      <c r="C39" s="19">
        <v>75457.94</v>
      </c>
      <c r="D39" s="8">
        <v>22.95</v>
      </c>
      <c r="E39" s="9">
        <v>3</v>
      </c>
      <c r="F39" s="8">
        <v>19.36</v>
      </c>
    </row>
    <row r="40" spans="1:6" x14ac:dyDescent="0.2">
      <c r="A40" s="2" t="s">
        <v>39</v>
      </c>
      <c r="B40" s="5">
        <v>5</v>
      </c>
      <c r="C40" s="19">
        <v>60100</v>
      </c>
      <c r="D40" s="8">
        <v>21</v>
      </c>
      <c r="E40" s="9">
        <v>3</v>
      </c>
      <c r="F40" s="8">
        <v>14</v>
      </c>
    </row>
    <row r="41" spans="1:6" x14ac:dyDescent="0.2">
      <c r="A41" s="2" t="s">
        <v>40</v>
      </c>
      <c r="B41" s="5">
        <v>8</v>
      </c>
      <c r="C41" s="19">
        <v>55038.06</v>
      </c>
      <c r="D41" s="8">
        <v>25.71</v>
      </c>
      <c r="E41" s="9">
        <v>29</v>
      </c>
      <c r="F41" s="8">
        <v>0</v>
      </c>
    </row>
    <row r="42" spans="1:6" x14ac:dyDescent="0.2">
      <c r="A42" s="2" t="s">
        <v>41</v>
      </c>
      <c r="B42" s="5">
        <v>5</v>
      </c>
      <c r="C42" s="19">
        <v>66045</v>
      </c>
      <c r="D42" s="8">
        <v>29</v>
      </c>
      <c r="E42" s="9">
        <v>10</v>
      </c>
      <c r="F42" s="8">
        <v>26</v>
      </c>
    </row>
    <row r="43" spans="1:6" x14ac:dyDescent="0.2">
      <c r="A43" s="2" t="s">
        <v>42</v>
      </c>
      <c r="B43" s="5">
        <v>40</v>
      </c>
      <c r="C43" s="19">
        <v>95784</v>
      </c>
      <c r="D43" s="8">
        <v>31.31</v>
      </c>
      <c r="E43" s="9">
        <v>2</v>
      </c>
      <c r="F43" s="8">
        <v>30.13</v>
      </c>
    </row>
    <row r="44" spans="1:6" x14ac:dyDescent="0.2">
      <c r="A44" s="2" t="s">
        <v>43</v>
      </c>
      <c r="B44" s="5">
        <v>17</v>
      </c>
      <c r="C44" s="19">
        <v>87636.160000000003</v>
      </c>
      <c r="D44" s="8">
        <v>28.52</v>
      </c>
      <c r="E44" s="9">
        <v>16</v>
      </c>
      <c r="F44" s="8">
        <v>25.4</v>
      </c>
    </row>
    <row r="45" spans="1:6" x14ac:dyDescent="0.2">
      <c r="A45" s="4" t="s">
        <v>44</v>
      </c>
      <c r="B45" s="12">
        <v>7</v>
      </c>
      <c r="C45" s="21">
        <v>70012.800000000003</v>
      </c>
      <c r="D45" s="17">
        <v>25.79</v>
      </c>
      <c r="E45" s="13">
        <v>1</v>
      </c>
      <c r="F45" s="17">
        <v>24.06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&amp;K03-0182021 IAC Salary Survey&amp;R&amp;K03+033Assessor's Office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showGridLines="0" zoomScale="110" zoomScaleNormal="110" zoomScalePageLayoutView="110" workbookViewId="0"/>
  </sheetViews>
  <sheetFormatPr baseColWidth="10" defaultColWidth="11" defaultRowHeight="16" x14ac:dyDescent="0.2"/>
  <cols>
    <col min="1" max="3" width="11" customWidth="1"/>
    <col min="4" max="4" width="11.6640625" customWidth="1"/>
    <col min="5" max="10" width="11" customWidth="1"/>
  </cols>
  <sheetData>
    <row r="1" spans="1:15" x14ac:dyDescent="0.2">
      <c r="A1" s="1" t="s">
        <v>0</v>
      </c>
      <c r="B1" s="1" t="s">
        <v>45</v>
      </c>
      <c r="C1" s="1" t="s">
        <v>73</v>
      </c>
      <c r="D1" s="1" t="s">
        <v>116</v>
      </c>
      <c r="E1" s="1" t="s">
        <v>97</v>
      </c>
      <c r="F1" s="1" t="s">
        <v>98</v>
      </c>
      <c r="G1" s="1" t="s">
        <v>74</v>
      </c>
      <c r="H1" s="1" t="s">
        <v>99</v>
      </c>
      <c r="I1" s="1" t="s">
        <v>100</v>
      </c>
      <c r="J1" s="1" t="s">
        <v>75</v>
      </c>
      <c r="K1" s="1" t="s">
        <v>101</v>
      </c>
      <c r="L1" s="1" t="s">
        <v>104</v>
      </c>
      <c r="M1" s="1" t="s">
        <v>77</v>
      </c>
      <c r="N1" s="1" t="s">
        <v>102</v>
      </c>
      <c r="O1" s="1" t="s">
        <v>103</v>
      </c>
    </row>
    <row r="2" spans="1:15" x14ac:dyDescent="0.2">
      <c r="A2" s="4" t="s">
        <v>1</v>
      </c>
      <c r="B2" s="5">
        <v>198</v>
      </c>
      <c r="C2" s="19">
        <v>122000</v>
      </c>
      <c r="D2" s="8">
        <v>57.81</v>
      </c>
      <c r="E2" s="9">
        <v>4</v>
      </c>
      <c r="F2" s="7">
        <v>0</v>
      </c>
      <c r="G2" s="8">
        <v>46.64</v>
      </c>
      <c r="H2" s="9">
        <v>11</v>
      </c>
      <c r="I2" s="7">
        <v>0</v>
      </c>
      <c r="J2" s="8">
        <v>36.6</v>
      </c>
      <c r="K2" s="9">
        <v>6</v>
      </c>
      <c r="L2" s="8">
        <v>0</v>
      </c>
      <c r="M2" s="8">
        <v>45.69</v>
      </c>
      <c r="N2" s="9">
        <v>2</v>
      </c>
      <c r="O2" s="8">
        <v>0</v>
      </c>
    </row>
    <row r="3" spans="1:15" x14ac:dyDescent="0.2">
      <c r="A3" s="2" t="s">
        <v>2</v>
      </c>
      <c r="B3" s="5">
        <v>5</v>
      </c>
      <c r="C3" s="19">
        <v>67938</v>
      </c>
      <c r="D3" s="8">
        <v>23.46</v>
      </c>
      <c r="E3" s="9">
        <v>9</v>
      </c>
      <c r="F3" s="7">
        <v>16.88</v>
      </c>
      <c r="G3" s="8">
        <v>23.46</v>
      </c>
      <c r="H3" s="9">
        <v>9</v>
      </c>
      <c r="I3" s="7">
        <v>16.88</v>
      </c>
      <c r="J3" s="8">
        <v>23.5</v>
      </c>
      <c r="K3" s="9">
        <v>10</v>
      </c>
      <c r="L3" s="8">
        <v>16.88</v>
      </c>
      <c r="M3" s="8">
        <v>23.5</v>
      </c>
      <c r="N3" s="9">
        <v>10</v>
      </c>
      <c r="O3" s="8">
        <v>16.88</v>
      </c>
    </row>
    <row r="4" spans="1:15" x14ac:dyDescent="0.2">
      <c r="A4" s="2" t="s">
        <v>3</v>
      </c>
      <c r="B4" s="5">
        <v>70</v>
      </c>
      <c r="C4" s="19">
        <v>74498.320000000007</v>
      </c>
      <c r="D4" s="8">
        <v>32.4</v>
      </c>
      <c r="E4" s="9">
        <v>3</v>
      </c>
      <c r="F4" s="7">
        <v>32.4</v>
      </c>
      <c r="G4" s="8">
        <v>30.53</v>
      </c>
      <c r="H4" s="9">
        <v>25</v>
      </c>
      <c r="I4" s="7">
        <v>26.53</v>
      </c>
      <c r="J4" s="8">
        <v>29.74</v>
      </c>
      <c r="K4" s="9">
        <v>5</v>
      </c>
      <c r="L4" s="8">
        <v>28.92</v>
      </c>
      <c r="M4" s="8">
        <v>28.87</v>
      </c>
      <c r="N4" s="9">
        <v>12</v>
      </c>
      <c r="O4" s="8">
        <v>26.53</v>
      </c>
    </row>
    <row r="5" spans="1:15" x14ac:dyDescent="0.2">
      <c r="A5" s="2" t="s">
        <v>4</v>
      </c>
      <c r="B5" s="5">
        <v>6</v>
      </c>
      <c r="C5" s="19">
        <v>69171.48</v>
      </c>
      <c r="D5" s="8">
        <v>24.41</v>
      </c>
      <c r="E5" s="9">
        <v>7</v>
      </c>
      <c r="F5" s="7">
        <v>24.1</v>
      </c>
      <c r="G5" s="8">
        <v>24.51</v>
      </c>
      <c r="H5" s="9">
        <v>35</v>
      </c>
      <c r="I5" s="7">
        <v>22.66</v>
      </c>
      <c r="J5" s="8">
        <v>21.42</v>
      </c>
      <c r="K5" s="9">
        <v>7</v>
      </c>
      <c r="L5" s="8">
        <v>21.12</v>
      </c>
      <c r="M5" s="8">
        <v>21.42</v>
      </c>
      <c r="N5" s="9">
        <v>7</v>
      </c>
      <c r="O5" s="8">
        <v>21.12</v>
      </c>
    </row>
    <row r="6" spans="1:15" x14ac:dyDescent="0.2">
      <c r="A6" s="2" t="s">
        <v>5</v>
      </c>
      <c r="B6" s="5"/>
      <c r="C6" s="19"/>
      <c r="D6" s="8"/>
      <c r="E6" s="9"/>
      <c r="F6" s="7"/>
      <c r="G6" s="8"/>
      <c r="H6" s="9"/>
      <c r="I6" s="7"/>
      <c r="J6" s="8"/>
      <c r="K6" s="9"/>
      <c r="L6" s="8"/>
      <c r="M6" s="8"/>
      <c r="N6" s="9"/>
      <c r="O6" s="8"/>
    </row>
    <row r="7" spans="1:15" x14ac:dyDescent="0.2">
      <c r="A7" s="2" t="s">
        <v>6</v>
      </c>
      <c r="B7" s="5">
        <v>31</v>
      </c>
      <c r="C7" s="19">
        <v>73028</v>
      </c>
      <c r="D7" s="78" t="s">
        <v>234</v>
      </c>
      <c r="E7" s="9">
        <v>17</v>
      </c>
      <c r="F7" s="78" t="s">
        <v>233</v>
      </c>
      <c r="G7" s="8">
        <v>27.92</v>
      </c>
      <c r="H7" s="9">
        <v>32</v>
      </c>
      <c r="I7" s="33">
        <v>20.190000000000001</v>
      </c>
      <c r="J7" s="8">
        <v>24.13</v>
      </c>
      <c r="K7" s="9">
        <v>10</v>
      </c>
      <c r="L7" s="8">
        <v>18.510000000000002</v>
      </c>
      <c r="M7" s="8">
        <v>22.08</v>
      </c>
      <c r="N7" s="9">
        <v>8</v>
      </c>
      <c r="O7" s="8">
        <v>18.510000000000002</v>
      </c>
    </row>
    <row r="8" spans="1:15" x14ac:dyDescent="0.2">
      <c r="A8" s="2" t="s">
        <v>7</v>
      </c>
      <c r="B8" s="5">
        <v>18</v>
      </c>
      <c r="C8" s="19">
        <v>108942.56</v>
      </c>
      <c r="D8" s="8">
        <v>45.85</v>
      </c>
      <c r="E8" s="9">
        <v>15</v>
      </c>
      <c r="F8" s="7">
        <v>38.75</v>
      </c>
      <c r="G8" s="8">
        <v>45.39</v>
      </c>
      <c r="H8" s="9">
        <v>18</v>
      </c>
      <c r="I8" s="7">
        <v>38.75</v>
      </c>
      <c r="J8" s="8">
        <v>39.44</v>
      </c>
      <c r="K8" s="9">
        <v>10</v>
      </c>
      <c r="L8" s="8">
        <v>34.6</v>
      </c>
      <c r="M8" s="8">
        <v>24.95</v>
      </c>
      <c r="N8" s="9">
        <v>5</v>
      </c>
      <c r="O8" s="10">
        <v>21.99</v>
      </c>
    </row>
    <row r="9" spans="1:15" x14ac:dyDescent="0.2">
      <c r="A9" s="2" t="s">
        <v>8</v>
      </c>
      <c r="B9" s="9">
        <v>5</v>
      </c>
      <c r="C9" s="19">
        <v>62552</v>
      </c>
      <c r="D9" s="8">
        <v>18.899999999999999</v>
      </c>
      <c r="E9" s="9">
        <v>29</v>
      </c>
      <c r="F9" s="7">
        <v>0</v>
      </c>
      <c r="G9" s="8">
        <v>21.63</v>
      </c>
      <c r="H9" s="9">
        <v>2</v>
      </c>
      <c r="I9" s="7">
        <v>21.63</v>
      </c>
      <c r="J9" s="8">
        <v>17.32</v>
      </c>
      <c r="K9" s="9">
        <v>4</v>
      </c>
      <c r="L9" s="8">
        <v>15.86</v>
      </c>
      <c r="M9" s="8">
        <v>17.32</v>
      </c>
      <c r="N9" s="9">
        <v>4</v>
      </c>
      <c r="O9" s="10">
        <v>15.86</v>
      </c>
    </row>
    <row r="10" spans="1:15" x14ac:dyDescent="0.2">
      <c r="A10" s="2" t="s">
        <v>9</v>
      </c>
      <c r="B10" s="5">
        <v>47</v>
      </c>
      <c r="C10" s="19">
        <v>84736</v>
      </c>
      <c r="D10" s="8">
        <v>33.03</v>
      </c>
      <c r="E10" s="9">
        <v>2</v>
      </c>
      <c r="F10" s="7">
        <v>32.1</v>
      </c>
      <c r="G10" s="8">
        <v>34.200000000000003</v>
      </c>
      <c r="H10" s="9">
        <v>5</v>
      </c>
      <c r="I10" s="7">
        <v>28.85</v>
      </c>
      <c r="J10" s="8">
        <v>31.97</v>
      </c>
      <c r="K10" s="9">
        <v>14</v>
      </c>
      <c r="L10" s="8">
        <v>18.489999999999998</v>
      </c>
      <c r="M10" s="8">
        <v>33.03</v>
      </c>
      <c r="N10" s="9">
        <v>1</v>
      </c>
      <c r="O10" s="10">
        <v>32.979999999999997</v>
      </c>
    </row>
    <row r="11" spans="1:15" x14ac:dyDescent="0.2">
      <c r="A11" s="2" t="s">
        <v>10</v>
      </c>
      <c r="B11" s="5">
        <v>76</v>
      </c>
      <c r="C11" s="19">
        <v>87859.199999999997</v>
      </c>
      <c r="D11" s="8">
        <v>32.35</v>
      </c>
      <c r="E11" s="9" t="s">
        <v>91</v>
      </c>
      <c r="F11" s="7">
        <v>32.35</v>
      </c>
      <c r="G11" s="8">
        <v>31.25</v>
      </c>
      <c r="H11" s="9" t="s">
        <v>91</v>
      </c>
      <c r="I11" s="7">
        <v>31.25</v>
      </c>
      <c r="J11" s="8">
        <v>31.51</v>
      </c>
      <c r="K11" s="9" t="s">
        <v>91</v>
      </c>
      <c r="L11" s="8">
        <v>23.45</v>
      </c>
      <c r="M11" s="8">
        <v>23.45</v>
      </c>
      <c r="N11" s="9" t="s">
        <v>91</v>
      </c>
      <c r="O11" s="10">
        <v>23.45</v>
      </c>
    </row>
    <row r="12" spans="1:15" x14ac:dyDescent="0.2">
      <c r="A12" s="2" t="s">
        <v>11</v>
      </c>
      <c r="B12" s="5">
        <v>13</v>
      </c>
      <c r="C12" s="19">
        <v>75150</v>
      </c>
      <c r="D12" s="8">
        <v>22.36</v>
      </c>
      <c r="E12" s="9">
        <v>30</v>
      </c>
      <c r="F12" s="7">
        <v>18.73</v>
      </c>
      <c r="G12" s="8">
        <v>23.89</v>
      </c>
      <c r="H12" s="9">
        <v>18</v>
      </c>
      <c r="I12" s="7">
        <v>18.73</v>
      </c>
      <c r="J12" s="8">
        <v>22.36</v>
      </c>
      <c r="K12" s="9">
        <v>30</v>
      </c>
      <c r="L12" s="8">
        <v>17.73</v>
      </c>
      <c r="M12" s="8">
        <v>17.09</v>
      </c>
      <c r="N12" s="9">
        <v>8</v>
      </c>
      <c r="O12" s="10">
        <v>15.05</v>
      </c>
    </row>
    <row r="13" spans="1:15" x14ac:dyDescent="0.2">
      <c r="A13" s="2" t="s">
        <v>12</v>
      </c>
      <c r="B13" s="11"/>
      <c r="C13" s="19"/>
      <c r="D13" s="8"/>
      <c r="E13" s="9"/>
      <c r="F13" s="7"/>
      <c r="G13" s="8"/>
      <c r="H13" s="9"/>
      <c r="I13" s="7"/>
      <c r="J13" s="8"/>
      <c r="K13" s="9"/>
      <c r="L13" s="8"/>
      <c r="M13" s="8"/>
      <c r="N13" s="9"/>
      <c r="O13" s="39"/>
    </row>
    <row r="14" spans="1:15" x14ac:dyDescent="0.2">
      <c r="A14" s="2" t="s">
        <v>13</v>
      </c>
      <c r="B14" s="5">
        <v>2</v>
      </c>
      <c r="C14" s="19">
        <v>60000</v>
      </c>
      <c r="D14" s="8">
        <v>17.03</v>
      </c>
      <c r="E14" s="9">
        <v>2</v>
      </c>
      <c r="F14" s="74">
        <v>15</v>
      </c>
      <c r="G14" s="8">
        <v>17.03</v>
      </c>
      <c r="H14" s="9">
        <v>2</v>
      </c>
      <c r="I14" s="7">
        <v>15</v>
      </c>
      <c r="J14" s="8">
        <v>0</v>
      </c>
      <c r="K14" s="9" t="s">
        <v>91</v>
      </c>
      <c r="L14" s="8">
        <v>0</v>
      </c>
      <c r="M14" s="8">
        <v>17.03</v>
      </c>
      <c r="N14" s="9">
        <v>2</v>
      </c>
      <c r="O14" s="10">
        <v>15</v>
      </c>
    </row>
    <row r="15" spans="1:15" x14ac:dyDescent="0.2">
      <c r="A15" s="2" t="s">
        <v>14</v>
      </c>
      <c r="B15" s="5">
        <v>116</v>
      </c>
      <c r="C15" s="19">
        <v>107741</v>
      </c>
      <c r="D15" s="8">
        <v>58.68</v>
      </c>
      <c r="E15" s="9">
        <v>10</v>
      </c>
      <c r="F15" s="7">
        <v>51.8</v>
      </c>
      <c r="G15" s="8">
        <v>35.15</v>
      </c>
      <c r="H15" s="9">
        <v>0</v>
      </c>
      <c r="I15" s="7">
        <v>35.15</v>
      </c>
      <c r="J15" s="8">
        <v>32.86</v>
      </c>
      <c r="K15" s="9">
        <v>6</v>
      </c>
      <c r="L15" s="8">
        <v>30.16</v>
      </c>
      <c r="M15" s="8">
        <v>25.21</v>
      </c>
      <c r="N15" s="9">
        <v>2</v>
      </c>
      <c r="O15" s="10">
        <v>24.72</v>
      </c>
    </row>
    <row r="16" spans="1:15" x14ac:dyDescent="0.2">
      <c r="A16" s="2" t="s">
        <v>15</v>
      </c>
      <c r="B16" s="60">
        <v>7</v>
      </c>
      <c r="C16" s="61">
        <v>58225</v>
      </c>
      <c r="D16" s="62">
        <v>19</v>
      </c>
      <c r="E16" s="63">
        <v>7</v>
      </c>
      <c r="F16" s="64">
        <v>15.2</v>
      </c>
      <c r="G16" s="62">
        <v>0</v>
      </c>
      <c r="H16" s="9" t="s">
        <v>91</v>
      </c>
      <c r="I16" s="64">
        <v>0</v>
      </c>
      <c r="J16" s="62">
        <v>18.03</v>
      </c>
      <c r="K16" s="63">
        <v>2</v>
      </c>
      <c r="L16" s="62">
        <v>14.42</v>
      </c>
      <c r="M16" s="62">
        <v>19</v>
      </c>
      <c r="N16" s="63">
        <v>7</v>
      </c>
      <c r="O16" s="65">
        <v>17.760000000000002</v>
      </c>
    </row>
    <row r="17" spans="1:15" x14ac:dyDescent="0.2">
      <c r="A17" s="2" t="s">
        <v>16</v>
      </c>
      <c r="B17" s="5">
        <v>16</v>
      </c>
      <c r="C17" s="19">
        <v>70468.509999999995</v>
      </c>
      <c r="D17" s="8">
        <v>26.25</v>
      </c>
      <c r="E17" s="9">
        <v>14</v>
      </c>
      <c r="F17" s="7">
        <v>24</v>
      </c>
      <c r="G17" s="8">
        <v>29.28</v>
      </c>
      <c r="H17" s="9">
        <v>32</v>
      </c>
      <c r="I17" s="7">
        <v>24</v>
      </c>
      <c r="J17" s="8">
        <v>26</v>
      </c>
      <c r="K17" s="9">
        <v>15</v>
      </c>
      <c r="L17" s="8">
        <v>24</v>
      </c>
      <c r="M17" s="8">
        <v>26</v>
      </c>
      <c r="N17" s="9">
        <v>15</v>
      </c>
      <c r="O17" s="39">
        <v>24</v>
      </c>
    </row>
    <row r="18" spans="1:15" x14ac:dyDescent="0.2">
      <c r="A18" s="4" t="s">
        <v>17</v>
      </c>
      <c r="B18" s="5">
        <v>2</v>
      </c>
      <c r="C18" s="19">
        <v>47406</v>
      </c>
      <c r="D18" s="8">
        <v>18.68</v>
      </c>
      <c r="E18" s="9">
        <v>2</v>
      </c>
      <c r="F18" s="7">
        <v>15.92</v>
      </c>
      <c r="G18" s="8">
        <v>0</v>
      </c>
      <c r="H18" s="9" t="s">
        <v>91</v>
      </c>
      <c r="I18" s="7">
        <v>0</v>
      </c>
      <c r="J18" s="8">
        <v>0</v>
      </c>
      <c r="K18" s="9" t="s">
        <v>91</v>
      </c>
      <c r="L18" s="8">
        <v>0</v>
      </c>
      <c r="M18" s="8">
        <v>0</v>
      </c>
      <c r="N18" s="9" t="s">
        <v>91</v>
      </c>
      <c r="O18" s="10">
        <v>0</v>
      </c>
    </row>
    <row r="19" spans="1:15" x14ac:dyDescent="0.2">
      <c r="A19" s="2" t="s">
        <v>18</v>
      </c>
      <c r="B19" s="11">
        <v>12</v>
      </c>
      <c r="C19" s="19">
        <v>66187.259999999995</v>
      </c>
      <c r="D19" s="8">
        <v>20.399999999999999</v>
      </c>
      <c r="E19" s="9">
        <v>7</v>
      </c>
      <c r="F19" s="7">
        <v>17.829999999999998</v>
      </c>
      <c r="G19" s="8">
        <v>25.35</v>
      </c>
      <c r="H19" s="9">
        <v>19</v>
      </c>
      <c r="I19" s="7">
        <v>17.829999999999998</v>
      </c>
      <c r="J19" s="8">
        <v>20.39</v>
      </c>
      <c r="K19" s="9">
        <v>4</v>
      </c>
      <c r="L19" s="8">
        <v>16.829999999999998</v>
      </c>
      <c r="M19" s="8">
        <v>17.16</v>
      </c>
      <c r="N19" s="9">
        <v>3</v>
      </c>
      <c r="O19" s="39">
        <v>14.98</v>
      </c>
    </row>
    <row r="20" spans="1:15" x14ac:dyDescent="0.2">
      <c r="A20" s="2" t="s">
        <v>19</v>
      </c>
      <c r="B20" s="5">
        <v>5</v>
      </c>
      <c r="C20" s="19">
        <v>48246</v>
      </c>
      <c r="D20" s="8">
        <v>19.91</v>
      </c>
      <c r="E20" s="9">
        <v>1</v>
      </c>
      <c r="F20" s="7">
        <v>12.81</v>
      </c>
      <c r="G20" s="8">
        <v>18.77</v>
      </c>
      <c r="H20" s="9">
        <v>15</v>
      </c>
      <c r="I20" s="7">
        <v>12.81</v>
      </c>
      <c r="J20" s="8">
        <v>0</v>
      </c>
      <c r="K20" s="9" t="s">
        <v>91</v>
      </c>
      <c r="L20" s="8">
        <v>0</v>
      </c>
      <c r="M20" s="8">
        <v>17</v>
      </c>
      <c r="N20" s="9">
        <v>1</v>
      </c>
      <c r="O20" s="10">
        <v>12.81</v>
      </c>
    </row>
    <row r="21" spans="1:15" x14ac:dyDescent="0.2">
      <c r="A21" s="2" t="s">
        <v>20</v>
      </c>
      <c r="B21" s="5"/>
      <c r="C21" s="19"/>
      <c r="D21" s="8"/>
      <c r="E21" s="9"/>
      <c r="F21" s="7"/>
      <c r="G21" s="8"/>
      <c r="H21" s="9"/>
      <c r="I21" s="7"/>
      <c r="J21" s="8"/>
      <c r="K21" s="9"/>
      <c r="L21" s="8"/>
      <c r="M21" s="8"/>
      <c r="N21" s="9"/>
      <c r="O21" s="10"/>
    </row>
    <row r="22" spans="1:15" x14ac:dyDescent="0.2">
      <c r="A22" s="2" t="s">
        <v>21</v>
      </c>
      <c r="B22" s="5">
        <v>9</v>
      </c>
      <c r="C22" s="19">
        <v>71334</v>
      </c>
      <c r="D22" s="8">
        <v>22.56</v>
      </c>
      <c r="E22" s="9">
        <v>11</v>
      </c>
      <c r="F22" s="7">
        <v>21.06</v>
      </c>
      <c r="G22" s="8">
        <v>25.13</v>
      </c>
      <c r="H22" s="9">
        <v>30</v>
      </c>
      <c r="I22" s="7">
        <v>23.63</v>
      </c>
      <c r="J22" s="8">
        <v>23.16</v>
      </c>
      <c r="K22" s="9">
        <v>11</v>
      </c>
      <c r="L22" s="8">
        <v>21.66</v>
      </c>
      <c r="M22" s="8">
        <v>0</v>
      </c>
      <c r="N22" s="11" t="s">
        <v>91</v>
      </c>
      <c r="O22" s="10">
        <v>0</v>
      </c>
    </row>
    <row r="23" spans="1:15" x14ac:dyDescent="0.2">
      <c r="A23" s="2" t="s">
        <v>22</v>
      </c>
      <c r="B23" s="5">
        <v>11</v>
      </c>
      <c r="C23" s="19">
        <v>74780</v>
      </c>
      <c r="D23" s="8">
        <v>28.6</v>
      </c>
      <c r="E23" s="9">
        <v>23</v>
      </c>
      <c r="F23" s="7">
        <v>21.63</v>
      </c>
      <c r="G23" s="8">
        <v>22.81</v>
      </c>
      <c r="H23" s="9">
        <v>14</v>
      </c>
      <c r="I23" s="7">
        <v>19.64</v>
      </c>
      <c r="J23" s="8">
        <v>16.61</v>
      </c>
      <c r="K23" s="9">
        <v>23</v>
      </c>
      <c r="L23" s="8">
        <v>16.47</v>
      </c>
      <c r="M23" s="8">
        <v>17.59</v>
      </c>
      <c r="N23" s="9">
        <v>1</v>
      </c>
      <c r="O23" s="10">
        <v>16.47</v>
      </c>
    </row>
    <row r="24" spans="1:15" x14ac:dyDescent="0.2">
      <c r="A24" s="2" t="s">
        <v>23</v>
      </c>
      <c r="B24" s="5">
        <v>15</v>
      </c>
      <c r="C24" s="19">
        <v>69900</v>
      </c>
      <c r="D24" s="8">
        <v>26.42</v>
      </c>
      <c r="E24" s="9">
        <v>13</v>
      </c>
      <c r="F24" s="7">
        <v>0</v>
      </c>
      <c r="G24" s="8">
        <v>25.62</v>
      </c>
      <c r="H24" s="9">
        <v>20</v>
      </c>
      <c r="I24" s="7">
        <v>0</v>
      </c>
      <c r="J24" s="8">
        <v>20.49</v>
      </c>
      <c r="K24" s="9">
        <v>9</v>
      </c>
      <c r="L24" s="8">
        <v>0</v>
      </c>
      <c r="M24" s="8">
        <v>17.27</v>
      </c>
      <c r="N24" s="9">
        <v>3</v>
      </c>
      <c r="O24" s="10">
        <v>0</v>
      </c>
    </row>
    <row r="25" spans="1:15" x14ac:dyDescent="0.2">
      <c r="A25" s="2" t="s">
        <v>24</v>
      </c>
      <c r="B25" s="5">
        <v>10</v>
      </c>
      <c r="C25" s="19">
        <v>69184</v>
      </c>
      <c r="D25" s="8">
        <v>24.91</v>
      </c>
      <c r="E25" s="9">
        <v>15</v>
      </c>
      <c r="F25" s="7">
        <v>0</v>
      </c>
      <c r="G25" s="8">
        <v>26.01</v>
      </c>
      <c r="H25" s="9">
        <v>15</v>
      </c>
      <c r="I25" s="7">
        <v>0</v>
      </c>
      <c r="J25" s="8">
        <v>23.35</v>
      </c>
      <c r="K25" s="9">
        <v>11</v>
      </c>
      <c r="L25" s="8">
        <v>0</v>
      </c>
      <c r="M25" s="8">
        <v>14.63</v>
      </c>
      <c r="N25" s="9">
        <v>11</v>
      </c>
      <c r="O25" s="10">
        <v>0</v>
      </c>
    </row>
    <row r="26" spans="1:15" x14ac:dyDescent="0.2">
      <c r="A26" s="2" t="s">
        <v>25</v>
      </c>
      <c r="B26" s="5">
        <v>13</v>
      </c>
      <c r="C26" s="19">
        <v>65000</v>
      </c>
      <c r="D26" s="8">
        <v>21.01</v>
      </c>
      <c r="E26" s="9">
        <v>21</v>
      </c>
      <c r="F26" s="7">
        <v>0</v>
      </c>
      <c r="G26" s="8">
        <v>18.149999999999999</v>
      </c>
      <c r="H26" s="9">
        <v>5</v>
      </c>
      <c r="I26" s="7">
        <v>0</v>
      </c>
      <c r="J26" s="8">
        <v>16.440000000000001</v>
      </c>
      <c r="K26" s="9">
        <v>9</v>
      </c>
      <c r="L26" s="8">
        <v>0</v>
      </c>
      <c r="M26" s="8">
        <v>21.01</v>
      </c>
      <c r="N26" s="9" t="s">
        <v>221</v>
      </c>
      <c r="O26" s="10">
        <v>0</v>
      </c>
    </row>
    <row r="27" spans="1:15" x14ac:dyDescent="0.2">
      <c r="A27" s="2" t="s">
        <v>26</v>
      </c>
      <c r="B27" s="5">
        <v>17</v>
      </c>
      <c r="C27" s="19">
        <v>62648</v>
      </c>
      <c r="D27" s="8">
        <v>20.27</v>
      </c>
      <c r="E27" s="9">
        <v>26</v>
      </c>
      <c r="F27" s="7">
        <v>16.170000000000002</v>
      </c>
      <c r="G27" s="8">
        <v>17.68</v>
      </c>
      <c r="H27" s="9">
        <v>4</v>
      </c>
      <c r="I27" s="7">
        <v>17.41</v>
      </c>
      <c r="J27" s="8">
        <v>16.170000000000002</v>
      </c>
      <c r="K27" s="9">
        <v>3</v>
      </c>
      <c r="L27" s="8">
        <v>16.170000000000002</v>
      </c>
      <c r="M27" s="8">
        <v>20.149999999999999</v>
      </c>
      <c r="N27" s="9">
        <v>12</v>
      </c>
      <c r="O27" s="10">
        <v>17.41</v>
      </c>
    </row>
    <row r="28" spans="1:15" x14ac:dyDescent="0.2">
      <c r="A28" s="2" t="s">
        <v>27</v>
      </c>
      <c r="B28" s="5">
        <v>21</v>
      </c>
      <c r="C28" s="19">
        <v>72367</v>
      </c>
      <c r="D28" s="8">
        <v>36.47</v>
      </c>
      <c r="E28" s="9">
        <v>32</v>
      </c>
      <c r="F28" s="7">
        <v>19</v>
      </c>
      <c r="G28" s="8">
        <v>28.3</v>
      </c>
      <c r="H28" s="9">
        <v>26</v>
      </c>
      <c r="I28" s="7">
        <v>19</v>
      </c>
      <c r="J28" s="8">
        <f>45786/2080</f>
        <v>22.012499999999999</v>
      </c>
      <c r="K28" s="9">
        <v>12</v>
      </c>
      <c r="L28" s="8">
        <v>19</v>
      </c>
      <c r="M28" s="8">
        <f>45064/2080</f>
        <v>21.665384615384614</v>
      </c>
      <c r="N28" s="9">
        <v>8</v>
      </c>
      <c r="O28" s="10">
        <v>19</v>
      </c>
    </row>
    <row r="29" spans="1:15" x14ac:dyDescent="0.2">
      <c r="A29" s="2" t="s">
        <v>28</v>
      </c>
      <c r="B29" s="5">
        <v>99</v>
      </c>
      <c r="C29" s="19">
        <v>91726.96</v>
      </c>
      <c r="D29" s="8">
        <v>40.54</v>
      </c>
      <c r="E29" s="9">
        <v>5</v>
      </c>
      <c r="F29" s="7">
        <v>35.590000000000003</v>
      </c>
      <c r="G29" s="8">
        <v>32.36</v>
      </c>
      <c r="H29" s="9">
        <v>5</v>
      </c>
      <c r="I29" s="7">
        <v>31.13</v>
      </c>
      <c r="J29" s="8">
        <v>31.23</v>
      </c>
      <c r="K29" s="9">
        <v>7</v>
      </c>
      <c r="L29" s="8">
        <v>23.88</v>
      </c>
      <c r="M29" s="8">
        <v>26.87</v>
      </c>
      <c r="N29" s="9">
        <v>2</v>
      </c>
      <c r="O29" s="10">
        <v>25.81</v>
      </c>
    </row>
    <row r="30" spans="1:15" x14ac:dyDescent="0.2">
      <c r="A30" s="2" t="s">
        <v>29</v>
      </c>
      <c r="B30" s="5">
        <v>11</v>
      </c>
      <c r="C30" s="19">
        <v>86820</v>
      </c>
      <c r="D30" s="8">
        <v>31.78</v>
      </c>
      <c r="E30" s="9">
        <v>6</v>
      </c>
      <c r="F30" s="7">
        <v>25.93</v>
      </c>
      <c r="G30" s="8">
        <v>0</v>
      </c>
      <c r="H30" s="9" t="s">
        <v>91</v>
      </c>
      <c r="I30" s="7">
        <v>0</v>
      </c>
      <c r="J30" s="8">
        <v>0</v>
      </c>
      <c r="K30" s="9" t="s">
        <v>91</v>
      </c>
      <c r="L30" s="7">
        <v>0</v>
      </c>
      <c r="M30" s="8">
        <v>29.38</v>
      </c>
      <c r="N30" s="9">
        <v>6</v>
      </c>
      <c r="O30" s="10">
        <v>25.93</v>
      </c>
    </row>
    <row r="31" spans="1:15" x14ac:dyDescent="0.2">
      <c r="A31" s="2" t="s">
        <v>30</v>
      </c>
      <c r="B31" s="5">
        <v>2</v>
      </c>
      <c r="C31" s="19">
        <v>66643.199999999997</v>
      </c>
      <c r="D31" s="8">
        <v>20</v>
      </c>
      <c r="E31" s="9">
        <v>3</v>
      </c>
      <c r="F31" s="7">
        <v>18.04</v>
      </c>
      <c r="G31" s="8">
        <v>22.95</v>
      </c>
      <c r="H31" s="9">
        <v>26</v>
      </c>
      <c r="I31" s="7">
        <v>16.88</v>
      </c>
      <c r="J31" s="8">
        <v>17.48</v>
      </c>
      <c r="K31" s="9">
        <v>4</v>
      </c>
      <c r="L31" s="8">
        <v>16.88</v>
      </c>
      <c r="M31" s="8">
        <v>18.04</v>
      </c>
      <c r="N31" s="9">
        <v>3</v>
      </c>
      <c r="O31" s="10">
        <v>15.76</v>
      </c>
    </row>
    <row r="32" spans="1:15" x14ac:dyDescent="0.2">
      <c r="A32" s="2" t="s">
        <v>31</v>
      </c>
      <c r="B32" s="5">
        <v>5</v>
      </c>
      <c r="C32" s="19">
        <v>46320</v>
      </c>
      <c r="D32" s="8">
        <v>16.36</v>
      </c>
      <c r="E32" s="9">
        <v>7</v>
      </c>
      <c r="F32" s="7">
        <v>0</v>
      </c>
      <c r="G32" s="8">
        <v>15</v>
      </c>
      <c r="H32" s="9">
        <v>1</v>
      </c>
      <c r="I32" s="7">
        <v>0</v>
      </c>
      <c r="J32" s="8">
        <v>11.5</v>
      </c>
      <c r="K32" s="9">
        <v>1</v>
      </c>
      <c r="L32" s="8">
        <v>0</v>
      </c>
      <c r="M32" s="8">
        <v>13.75</v>
      </c>
      <c r="N32" s="9">
        <v>2</v>
      </c>
      <c r="O32" s="10">
        <v>0</v>
      </c>
    </row>
    <row r="33" spans="1:15" x14ac:dyDescent="0.2">
      <c r="A33" s="2" t="s">
        <v>32</v>
      </c>
      <c r="B33" s="5">
        <v>6</v>
      </c>
      <c r="C33" s="19">
        <v>45320</v>
      </c>
      <c r="D33" s="10">
        <v>16.82</v>
      </c>
      <c r="E33" s="9">
        <v>5</v>
      </c>
      <c r="F33" s="7">
        <v>15</v>
      </c>
      <c r="G33" s="10">
        <v>20.29</v>
      </c>
      <c r="H33" s="9">
        <v>8</v>
      </c>
      <c r="I33" s="7">
        <v>16.5</v>
      </c>
      <c r="J33" s="10">
        <v>21.53</v>
      </c>
      <c r="K33" s="9">
        <v>10</v>
      </c>
      <c r="L33" s="8">
        <v>16.5</v>
      </c>
      <c r="M33" s="8">
        <v>15.84</v>
      </c>
      <c r="N33" s="9">
        <v>4</v>
      </c>
      <c r="O33" s="10">
        <v>14.5</v>
      </c>
    </row>
    <row r="34" spans="1:15" x14ac:dyDescent="0.2">
      <c r="A34" s="2" t="s">
        <v>33</v>
      </c>
      <c r="B34" s="9">
        <v>12</v>
      </c>
      <c r="C34" s="19">
        <v>71667</v>
      </c>
      <c r="D34" s="8">
        <v>24.93</v>
      </c>
      <c r="E34" s="9">
        <v>17</v>
      </c>
      <c r="F34" s="7">
        <v>18</v>
      </c>
      <c r="G34" s="8">
        <v>27.05</v>
      </c>
      <c r="H34" s="9">
        <v>31</v>
      </c>
      <c r="I34" s="7">
        <v>18</v>
      </c>
      <c r="J34" s="8">
        <v>18.55</v>
      </c>
      <c r="K34" s="9">
        <v>10</v>
      </c>
      <c r="L34" s="8">
        <v>18</v>
      </c>
      <c r="M34" s="8">
        <v>24.4</v>
      </c>
      <c r="N34" s="9">
        <v>8</v>
      </c>
      <c r="O34" s="10">
        <v>18</v>
      </c>
    </row>
    <row r="35" spans="1:15" x14ac:dyDescent="0.2">
      <c r="A35" s="2" t="s">
        <v>34</v>
      </c>
      <c r="B35" s="5">
        <v>20</v>
      </c>
      <c r="C35" s="19">
        <v>70638.75</v>
      </c>
      <c r="D35" s="8">
        <v>23.36</v>
      </c>
      <c r="E35" s="9">
        <v>13</v>
      </c>
      <c r="F35" s="7">
        <v>0</v>
      </c>
      <c r="G35" s="8">
        <v>24</v>
      </c>
      <c r="H35" s="9">
        <v>23</v>
      </c>
      <c r="I35" s="7">
        <v>0</v>
      </c>
      <c r="J35" s="8">
        <v>20</v>
      </c>
      <c r="K35" s="45">
        <v>11</v>
      </c>
      <c r="L35" s="8">
        <v>0</v>
      </c>
      <c r="M35" s="8">
        <v>20.7</v>
      </c>
      <c r="N35" s="45">
        <v>6</v>
      </c>
      <c r="O35" s="10">
        <v>0</v>
      </c>
    </row>
    <row r="36" spans="1:15" x14ac:dyDescent="0.2">
      <c r="A36" s="2" t="s">
        <v>35</v>
      </c>
      <c r="B36" s="5">
        <v>29</v>
      </c>
      <c r="C36" s="19">
        <v>91541</v>
      </c>
      <c r="D36" s="8">
        <v>34.19</v>
      </c>
      <c r="E36" s="9">
        <v>20</v>
      </c>
      <c r="F36" s="7">
        <v>22.9</v>
      </c>
      <c r="G36" s="8">
        <v>36</v>
      </c>
      <c r="H36" s="9">
        <v>38</v>
      </c>
      <c r="I36" s="7">
        <v>25.73</v>
      </c>
      <c r="J36" s="8">
        <v>30.96</v>
      </c>
      <c r="K36" s="9">
        <v>4</v>
      </c>
      <c r="L36" s="8">
        <v>25.73</v>
      </c>
      <c r="M36" s="8">
        <v>0</v>
      </c>
      <c r="N36" s="9" t="s">
        <v>91</v>
      </c>
      <c r="O36" s="10">
        <v>0</v>
      </c>
    </row>
    <row r="37" spans="1:15" x14ac:dyDescent="0.2">
      <c r="A37" s="2" t="s">
        <v>36</v>
      </c>
      <c r="B37" s="5">
        <v>6</v>
      </c>
      <c r="C37" s="19">
        <v>51334.400000000001</v>
      </c>
      <c r="D37" s="8">
        <v>20.09</v>
      </c>
      <c r="E37" s="9">
        <v>23</v>
      </c>
      <c r="F37" s="7">
        <v>16.850000000000001</v>
      </c>
      <c r="G37" s="8">
        <v>0</v>
      </c>
      <c r="H37" s="9" t="s">
        <v>91</v>
      </c>
      <c r="I37" s="7">
        <v>0</v>
      </c>
      <c r="J37" s="8">
        <v>19.25</v>
      </c>
      <c r="K37" s="9">
        <v>11</v>
      </c>
      <c r="L37" s="8">
        <v>16.5</v>
      </c>
      <c r="M37" s="8">
        <v>19.25</v>
      </c>
      <c r="N37" s="9">
        <v>17</v>
      </c>
      <c r="O37" s="10">
        <v>16.5</v>
      </c>
    </row>
    <row r="38" spans="1:15" x14ac:dyDescent="0.2">
      <c r="A38" s="2" t="s">
        <v>37</v>
      </c>
      <c r="B38" s="5">
        <v>10</v>
      </c>
      <c r="C38" s="19">
        <v>69064</v>
      </c>
      <c r="D38" s="8">
        <v>18.5</v>
      </c>
      <c r="E38" s="9">
        <v>0</v>
      </c>
      <c r="F38" s="7">
        <v>18.5</v>
      </c>
      <c r="G38" s="8">
        <v>20.2</v>
      </c>
      <c r="H38" s="9">
        <v>7</v>
      </c>
      <c r="I38" s="7">
        <v>14.07</v>
      </c>
      <c r="J38" s="8">
        <v>22.6</v>
      </c>
      <c r="K38" s="9">
        <v>13</v>
      </c>
      <c r="L38" s="8">
        <v>13.25</v>
      </c>
      <c r="M38" s="8">
        <v>15.11</v>
      </c>
      <c r="N38" s="9">
        <v>1</v>
      </c>
      <c r="O38" s="10">
        <v>14.25</v>
      </c>
    </row>
    <row r="39" spans="1:15" x14ac:dyDescent="0.2">
      <c r="A39" s="2" t="s">
        <v>38</v>
      </c>
      <c r="B39" s="5">
        <v>14</v>
      </c>
      <c r="C39" s="19">
        <v>75457.94</v>
      </c>
      <c r="D39" s="10">
        <v>27.75</v>
      </c>
      <c r="E39" s="9">
        <v>15</v>
      </c>
      <c r="F39" s="7">
        <v>18.2</v>
      </c>
      <c r="G39" s="10">
        <v>20.13</v>
      </c>
      <c r="H39" s="9">
        <v>15</v>
      </c>
      <c r="I39" s="7">
        <v>15.7</v>
      </c>
      <c r="J39" s="10">
        <v>16</v>
      </c>
      <c r="K39" s="9">
        <v>1</v>
      </c>
      <c r="L39" s="8">
        <v>16</v>
      </c>
      <c r="M39" s="8">
        <v>16.079999999999998</v>
      </c>
      <c r="N39" s="9">
        <v>1</v>
      </c>
      <c r="O39" s="10">
        <v>14.5</v>
      </c>
    </row>
    <row r="40" spans="1:15" x14ac:dyDescent="0.2">
      <c r="A40" s="2" t="s">
        <v>39</v>
      </c>
      <c r="B40" s="5">
        <v>5</v>
      </c>
      <c r="C40" s="19">
        <v>62500</v>
      </c>
      <c r="D40" s="8">
        <v>21.41</v>
      </c>
      <c r="E40" s="9">
        <v>5</v>
      </c>
      <c r="F40" s="7">
        <v>15.11</v>
      </c>
      <c r="G40" s="8">
        <v>21.63</v>
      </c>
      <c r="H40" s="9">
        <v>25</v>
      </c>
      <c r="I40" s="7">
        <v>14</v>
      </c>
      <c r="J40" s="8">
        <v>21.7</v>
      </c>
      <c r="K40" s="9">
        <v>33</v>
      </c>
      <c r="L40" s="8">
        <v>15.08</v>
      </c>
      <c r="M40" s="8">
        <v>14</v>
      </c>
      <c r="N40" s="9">
        <v>1</v>
      </c>
      <c r="O40" s="10">
        <v>14</v>
      </c>
    </row>
    <row r="41" spans="1:15" x14ac:dyDescent="0.2">
      <c r="A41" s="2" t="s">
        <v>40</v>
      </c>
      <c r="B41" s="5">
        <v>16</v>
      </c>
      <c r="C41" s="19">
        <v>55038.12</v>
      </c>
      <c r="D41" s="8">
        <v>21.14</v>
      </c>
      <c r="E41" s="9">
        <v>5</v>
      </c>
      <c r="F41" s="7">
        <v>21.14</v>
      </c>
      <c r="G41" s="8">
        <v>21.03</v>
      </c>
      <c r="H41" s="45">
        <v>25</v>
      </c>
      <c r="I41" s="7">
        <v>0</v>
      </c>
      <c r="J41" s="8">
        <v>17.88</v>
      </c>
      <c r="K41" s="9">
        <v>5</v>
      </c>
      <c r="L41" s="8">
        <v>0</v>
      </c>
      <c r="M41" s="8">
        <v>17.690000000000001</v>
      </c>
      <c r="N41" s="9">
        <v>1</v>
      </c>
      <c r="O41" s="10">
        <v>17.690000000000001</v>
      </c>
    </row>
    <row r="42" spans="1:15" x14ac:dyDescent="0.2">
      <c r="A42" s="2" t="s">
        <v>41</v>
      </c>
      <c r="B42" s="5">
        <v>8</v>
      </c>
      <c r="C42" s="19">
        <v>68034</v>
      </c>
      <c r="D42" s="8">
        <v>29</v>
      </c>
      <c r="E42" s="9">
        <v>14</v>
      </c>
      <c r="F42" s="7">
        <v>26</v>
      </c>
      <c r="G42" s="8">
        <v>27</v>
      </c>
      <c r="H42" s="9">
        <v>1</v>
      </c>
      <c r="I42" s="7">
        <v>27</v>
      </c>
      <c r="J42" s="8">
        <v>24</v>
      </c>
      <c r="K42" s="9">
        <v>19</v>
      </c>
      <c r="L42" s="8">
        <v>21</v>
      </c>
      <c r="M42" s="8">
        <v>29</v>
      </c>
      <c r="N42" s="9">
        <v>10</v>
      </c>
      <c r="O42" s="10">
        <v>26</v>
      </c>
    </row>
    <row r="43" spans="1:15" x14ac:dyDescent="0.2">
      <c r="A43" s="2" t="s">
        <v>42</v>
      </c>
      <c r="B43" s="5">
        <v>57</v>
      </c>
      <c r="C43" s="19">
        <v>95784</v>
      </c>
      <c r="D43" s="8">
        <v>36.729999999999997</v>
      </c>
      <c r="E43" s="9">
        <v>3</v>
      </c>
      <c r="F43" s="7">
        <v>30.13</v>
      </c>
      <c r="G43" s="8">
        <v>29.59</v>
      </c>
      <c r="H43" s="9">
        <v>9</v>
      </c>
      <c r="I43" s="7">
        <v>24.01</v>
      </c>
      <c r="J43" s="8">
        <v>27.57</v>
      </c>
      <c r="K43" s="9">
        <v>4</v>
      </c>
      <c r="L43" s="8">
        <v>24.01</v>
      </c>
      <c r="M43" s="8">
        <v>24.66</v>
      </c>
      <c r="N43" s="9">
        <v>10</v>
      </c>
      <c r="O43" s="10">
        <v>19.489999999999998</v>
      </c>
    </row>
    <row r="44" spans="1:15" x14ac:dyDescent="0.2">
      <c r="A44" s="2" t="s">
        <v>43</v>
      </c>
      <c r="B44" s="5">
        <v>10</v>
      </c>
      <c r="C44" s="19">
        <v>87636.160000000003</v>
      </c>
      <c r="D44" s="8">
        <v>27.46</v>
      </c>
      <c r="E44" s="9">
        <v>8</v>
      </c>
      <c r="F44" s="7">
        <v>24.24</v>
      </c>
      <c r="G44" s="8">
        <v>24.96</v>
      </c>
      <c r="H44" s="9">
        <v>3</v>
      </c>
      <c r="I44" s="7">
        <v>23.08</v>
      </c>
      <c r="J44" s="8">
        <v>18.579999999999998</v>
      </c>
      <c r="K44" s="32">
        <v>1</v>
      </c>
      <c r="L44" s="8">
        <v>16</v>
      </c>
      <c r="M44" s="8">
        <v>18.32</v>
      </c>
      <c r="N44" s="9">
        <v>4</v>
      </c>
      <c r="O44" s="10">
        <v>18.32</v>
      </c>
    </row>
    <row r="45" spans="1:15" x14ac:dyDescent="0.2">
      <c r="A45" s="4" t="s">
        <v>44</v>
      </c>
      <c r="B45" s="12">
        <v>11</v>
      </c>
      <c r="C45" s="21">
        <v>70012.800000000003</v>
      </c>
      <c r="D45" s="17">
        <v>26.8</v>
      </c>
      <c r="E45" s="13">
        <v>12</v>
      </c>
      <c r="F45" s="15">
        <v>14.75</v>
      </c>
      <c r="G45" s="17">
        <v>25.7</v>
      </c>
      <c r="H45" s="13">
        <v>26</v>
      </c>
      <c r="I45" s="15">
        <v>21.33</v>
      </c>
      <c r="J45" s="17">
        <v>23.46</v>
      </c>
      <c r="K45" s="13">
        <v>5</v>
      </c>
      <c r="L45" s="17">
        <v>17</v>
      </c>
      <c r="M45" s="17">
        <v>24.68</v>
      </c>
      <c r="N45" s="13">
        <v>9</v>
      </c>
      <c r="O45" s="14">
        <v>15.75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&amp;K03-0162021 IAC Salary Survey&amp;R&amp;K03+031Clerk's Office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3" max="3" width="16.5" bestFit="1" customWidth="1"/>
    <col min="4" max="4" width="13.83203125" bestFit="1" customWidth="1"/>
  </cols>
  <sheetData>
    <row r="1" spans="1:4" x14ac:dyDescent="0.2">
      <c r="A1" s="1" t="s">
        <v>0</v>
      </c>
      <c r="B1" s="1" t="s">
        <v>45</v>
      </c>
      <c r="C1" s="1" t="s">
        <v>78</v>
      </c>
      <c r="D1" s="1" t="s">
        <v>79</v>
      </c>
    </row>
    <row r="2" spans="1:4" x14ac:dyDescent="0.2">
      <c r="A2" s="4" t="s">
        <v>1</v>
      </c>
      <c r="B2" s="5">
        <v>720</v>
      </c>
      <c r="C2" s="19">
        <v>123000</v>
      </c>
      <c r="D2" s="19">
        <v>122000</v>
      </c>
    </row>
    <row r="3" spans="1:4" x14ac:dyDescent="0.2">
      <c r="A3" s="2" t="s">
        <v>2</v>
      </c>
      <c r="B3" s="5">
        <v>0</v>
      </c>
      <c r="C3" s="19">
        <v>33582</v>
      </c>
      <c r="D3" s="19">
        <v>33582</v>
      </c>
    </row>
    <row r="4" spans="1:4" x14ac:dyDescent="0.2">
      <c r="A4" s="2" t="s">
        <v>3</v>
      </c>
      <c r="B4" s="5">
        <v>176</v>
      </c>
      <c r="C4" s="19">
        <v>74498.2</v>
      </c>
      <c r="D4" s="19">
        <v>74498.320000000007</v>
      </c>
    </row>
    <row r="5" spans="1:4" x14ac:dyDescent="0.2">
      <c r="A5" s="2" t="s">
        <v>4</v>
      </c>
      <c r="B5" s="5">
        <v>7</v>
      </c>
      <c r="C5" s="19">
        <v>20217.48</v>
      </c>
      <c r="D5" s="19">
        <v>20217.48</v>
      </c>
    </row>
    <row r="6" spans="1:4" x14ac:dyDescent="0.2">
      <c r="A6" s="2" t="s">
        <v>5</v>
      </c>
      <c r="B6" s="5"/>
      <c r="C6" s="19"/>
      <c r="D6" s="19"/>
    </row>
    <row r="7" spans="1:4" x14ac:dyDescent="0.2">
      <c r="A7" s="2" t="s">
        <v>6</v>
      </c>
      <c r="B7" s="5">
        <v>8</v>
      </c>
      <c r="C7" s="19">
        <v>73028</v>
      </c>
      <c r="D7" s="19">
        <v>73028</v>
      </c>
    </row>
    <row r="8" spans="1:4" x14ac:dyDescent="0.2">
      <c r="A8" s="2" t="s">
        <v>7</v>
      </c>
      <c r="B8" s="5">
        <v>1</v>
      </c>
      <c r="C8" s="19">
        <v>91704.25</v>
      </c>
      <c r="D8" s="19">
        <v>91704</v>
      </c>
    </row>
    <row r="9" spans="1:4" x14ac:dyDescent="0.2">
      <c r="A9" s="2" t="s">
        <v>8</v>
      </c>
      <c r="B9" s="5">
        <v>41</v>
      </c>
      <c r="C9" s="19">
        <v>35476.6</v>
      </c>
      <c r="D9" s="19">
        <v>35476.5</v>
      </c>
    </row>
    <row r="10" spans="1:4" x14ac:dyDescent="0.2">
      <c r="A10" s="2" t="s">
        <v>9</v>
      </c>
      <c r="B10" s="5">
        <v>234</v>
      </c>
      <c r="C10" s="19">
        <v>89126.5</v>
      </c>
      <c r="D10" s="19">
        <v>89126.5</v>
      </c>
    </row>
    <row r="11" spans="1:4" x14ac:dyDescent="0.2">
      <c r="A11" s="2" t="s">
        <v>10</v>
      </c>
      <c r="B11" s="5">
        <v>12</v>
      </c>
      <c r="C11" s="19">
        <v>87859.199999999997</v>
      </c>
      <c r="D11" s="19">
        <v>87859.199999999997</v>
      </c>
    </row>
    <row r="12" spans="1:4" x14ac:dyDescent="0.2">
      <c r="A12" s="2" t="s">
        <v>11</v>
      </c>
      <c r="B12" s="5">
        <v>0</v>
      </c>
      <c r="C12" s="19">
        <v>56399.01</v>
      </c>
      <c r="D12" s="19">
        <v>53602.9</v>
      </c>
    </row>
    <row r="13" spans="1:4" x14ac:dyDescent="0.2">
      <c r="A13" s="2" t="s">
        <v>12</v>
      </c>
      <c r="B13" s="5"/>
      <c r="C13" s="19"/>
      <c r="D13" s="19"/>
    </row>
    <row r="14" spans="1:4" x14ac:dyDescent="0.2">
      <c r="A14" s="2" t="s">
        <v>13</v>
      </c>
      <c r="B14" s="5">
        <v>0</v>
      </c>
      <c r="C14" s="19">
        <v>1368.76</v>
      </c>
      <c r="D14" s="19">
        <v>1368.76</v>
      </c>
    </row>
    <row r="15" spans="1:4" x14ac:dyDescent="0.2">
      <c r="A15" s="2" t="s">
        <v>14</v>
      </c>
      <c r="B15" s="5">
        <v>299</v>
      </c>
      <c r="C15" s="19">
        <v>103083</v>
      </c>
      <c r="D15" s="19">
        <v>103083</v>
      </c>
    </row>
    <row r="16" spans="1:4" x14ac:dyDescent="0.2">
      <c r="A16" s="2" t="s">
        <v>15</v>
      </c>
      <c r="B16" s="5">
        <v>31</v>
      </c>
      <c r="C16" s="19">
        <v>22750</v>
      </c>
      <c r="D16" s="19">
        <v>18388</v>
      </c>
    </row>
    <row r="17" spans="1:4" x14ac:dyDescent="0.2">
      <c r="A17" s="2" t="s">
        <v>16</v>
      </c>
      <c r="B17" s="5">
        <v>8</v>
      </c>
      <c r="C17" s="19">
        <v>30286.87</v>
      </c>
      <c r="D17" s="19">
        <v>20286.87</v>
      </c>
    </row>
    <row r="18" spans="1:4" x14ac:dyDescent="0.2">
      <c r="A18" s="4" t="s">
        <v>17</v>
      </c>
      <c r="B18" s="5">
        <v>0</v>
      </c>
      <c r="C18" s="19">
        <v>19309.2</v>
      </c>
      <c r="D18" s="19">
        <v>19309</v>
      </c>
    </row>
    <row r="19" spans="1:4" x14ac:dyDescent="0.2">
      <c r="A19" s="2" t="s">
        <v>18</v>
      </c>
      <c r="B19" s="5">
        <v>10</v>
      </c>
      <c r="C19" s="19">
        <v>40601.230000000003</v>
      </c>
      <c r="D19" s="19">
        <v>32153.47</v>
      </c>
    </row>
    <row r="20" spans="1:4" x14ac:dyDescent="0.2">
      <c r="A20" s="2" t="s">
        <v>19</v>
      </c>
      <c r="B20" s="5">
        <v>3</v>
      </c>
      <c r="C20" s="19">
        <v>27623</v>
      </c>
      <c r="D20" s="19">
        <v>27623</v>
      </c>
    </row>
    <row r="21" spans="1:4" x14ac:dyDescent="0.2">
      <c r="A21" s="2" t="s">
        <v>20</v>
      </c>
      <c r="B21" s="5"/>
      <c r="C21" s="19"/>
      <c r="D21" s="19"/>
    </row>
    <row r="22" spans="1:4" x14ac:dyDescent="0.2">
      <c r="A22" s="2" t="s">
        <v>21</v>
      </c>
      <c r="B22" s="5">
        <v>4</v>
      </c>
      <c r="C22" s="19">
        <v>36196.959999999999</v>
      </c>
      <c r="D22" s="19">
        <v>28808.89</v>
      </c>
    </row>
    <row r="23" spans="1:4" x14ac:dyDescent="0.2">
      <c r="A23" s="2" t="s">
        <v>22</v>
      </c>
      <c r="B23" s="5">
        <v>16</v>
      </c>
      <c r="C23" s="19">
        <v>50328</v>
      </c>
      <c r="D23" s="19">
        <v>43634</v>
      </c>
    </row>
    <row r="24" spans="1:4" x14ac:dyDescent="0.2">
      <c r="A24" s="2" t="s">
        <v>23</v>
      </c>
      <c r="B24" s="5">
        <v>9</v>
      </c>
      <c r="C24" s="19">
        <v>45590</v>
      </c>
      <c r="D24" s="19">
        <v>45590</v>
      </c>
    </row>
    <row r="25" spans="1:4" x14ac:dyDescent="0.2">
      <c r="A25" s="2" t="s">
        <v>24</v>
      </c>
      <c r="B25" s="5">
        <v>24</v>
      </c>
      <c r="C25" s="19">
        <v>39565</v>
      </c>
      <c r="D25" s="19">
        <v>37560</v>
      </c>
    </row>
    <row r="26" spans="1:4" x14ac:dyDescent="0.2">
      <c r="A26" s="2" t="s">
        <v>25</v>
      </c>
      <c r="B26" s="5">
        <v>6</v>
      </c>
      <c r="C26" s="19">
        <v>29365</v>
      </c>
      <c r="D26" s="19">
        <v>29365</v>
      </c>
    </row>
    <row r="27" spans="1:4" x14ac:dyDescent="0.2">
      <c r="A27" s="2" t="s">
        <v>26</v>
      </c>
      <c r="B27" s="5">
        <v>10</v>
      </c>
      <c r="C27" s="19">
        <v>30517</v>
      </c>
      <c r="D27" s="19">
        <v>29677</v>
      </c>
    </row>
    <row r="28" spans="1:4" x14ac:dyDescent="0.2">
      <c r="A28" s="2" t="s">
        <v>27</v>
      </c>
      <c r="B28" s="5">
        <v>6</v>
      </c>
      <c r="C28" s="19">
        <v>47866</v>
      </c>
      <c r="D28" s="19">
        <v>44850</v>
      </c>
    </row>
    <row r="29" spans="1:4" x14ac:dyDescent="0.2">
      <c r="A29" s="2" t="s">
        <v>28</v>
      </c>
      <c r="B29" s="5">
        <v>263</v>
      </c>
      <c r="C29" s="19">
        <v>90132.39</v>
      </c>
      <c r="D29" s="19">
        <v>90132.9</v>
      </c>
    </row>
    <row r="30" spans="1:4" x14ac:dyDescent="0.2">
      <c r="A30" s="2" t="s">
        <v>29</v>
      </c>
      <c r="B30" s="5">
        <v>2</v>
      </c>
      <c r="C30" s="19">
        <v>60108</v>
      </c>
      <c r="D30" s="19">
        <v>57564</v>
      </c>
    </row>
    <row r="31" spans="1:4" x14ac:dyDescent="0.2">
      <c r="A31" s="2" t="s">
        <v>30</v>
      </c>
      <c r="B31" s="5">
        <v>0</v>
      </c>
      <c r="C31" s="19">
        <v>29900</v>
      </c>
      <c r="D31" s="19">
        <v>29900</v>
      </c>
    </row>
    <row r="32" spans="1:4" x14ac:dyDescent="0.2">
      <c r="A32" s="2" t="s">
        <v>31</v>
      </c>
      <c r="B32" s="5">
        <v>4</v>
      </c>
      <c r="C32" s="19">
        <v>14972</v>
      </c>
      <c r="D32" s="19">
        <v>14972</v>
      </c>
    </row>
    <row r="33" spans="1:4" x14ac:dyDescent="0.2">
      <c r="A33" s="2" t="s">
        <v>32</v>
      </c>
      <c r="B33" s="5">
        <v>3</v>
      </c>
      <c r="C33" s="19">
        <v>36070</v>
      </c>
      <c r="D33" s="19">
        <v>32589</v>
      </c>
    </row>
    <row r="34" spans="1:4" x14ac:dyDescent="0.2">
      <c r="A34" s="2" t="s">
        <v>33</v>
      </c>
      <c r="B34" s="5">
        <v>236</v>
      </c>
      <c r="C34" s="19">
        <v>37608</v>
      </c>
      <c r="D34" s="19">
        <v>37608</v>
      </c>
    </row>
    <row r="35" spans="1:4" x14ac:dyDescent="0.2">
      <c r="A35" s="2" t="s">
        <v>34</v>
      </c>
      <c r="B35" s="5">
        <v>5</v>
      </c>
      <c r="C35" s="19">
        <v>24269.45</v>
      </c>
      <c r="D35" s="19">
        <v>24269.45</v>
      </c>
    </row>
    <row r="36" spans="1:4" x14ac:dyDescent="0.2">
      <c r="A36" s="2" t="s">
        <v>35</v>
      </c>
      <c r="B36" s="5">
        <v>9</v>
      </c>
      <c r="C36" s="19">
        <v>76565</v>
      </c>
      <c r="D36" s="19">
        <v>76565</v>
      </c>
    </row>
    <row r="37" spans="1:4" x14ac:dyDescent="0.2">
      <c r="A37" s="2" t="s">
        <v>36</v>
      </c>
      <c r="B37" s="5">
        <v>44</v>
      </c>
      <c r="C37" s="19">
        <v>16972.8</v>
      </c>
      <c r="D37" s="19">
        <v>16972.8</v>
      </c>
    </row>
    <row r="38" spans="1:4" x14ac:dyDescent="0.2">
      <c r="A38" s="2" t="s">
        <v>37</v>
      </c>
      <c r="B38" s="5">
        <v>13</v>
      </c>
      <c r="C38" s="19">
        <v>30368</v>
      </c>
      <c r="D38" s="19">
        <v>30368</v>
      </c>
    </row>
    <row r="39" spans="1:4" x14ac:dyDescent="0.2">
      <c r="A39" s="2" t="s">
        <v>38</v>
      </c>
      <c r="B39" s="5">
        <v>6</v>
      </c>
      <c r="C39" s="19">
        <v>37345.32</v>
      </c>
      <c r="D39" s="19">
        <v>36145.29</v>
      </c>
    </row>
    <row r="40" spans="1:4" x14ac:dyDescent="0.2">
      <c r="A40" s="2" t="s">
        <v>39</v>
      </c>
      <c r="B40" s="5">
        <v>0</v>
      </c>
      <c r="C40" s="19">
        <v>30600</v>
      </c>
      <c r="D40" s="19">
        <v>27600</v>
      </c>
    </row>
    <row r="41" spans="1:4" x14ac:dyDescent="0.2">
      <c r="A41" s="2" t="s">
        <v>40</v>
      </c>
      <c r="B41" s="5">
        <v>45</v>
      </c>
      <c r="C41" s="19">
        <v>46807.72</v>
      </c>
      <c r="D41" s="19">
        <v>46807.72</v>
      </c>
    </row>
    <row r="42" spans="1:4" x14ac:dyDescent="0.2">
      <c r="A42" s="2" t="s">
        <v>41</v>
      </c>
      <c r="B42" s="5">
        <v>13</v>
      </c>
      <c r="C42" s="19">
        <v>35700</v>
      </c>
      <c r="D42" s="19">
        <v>33700</v>
      </c>
    </row>
    <row r="43" spans="1:4" x14ac:dyDescent="0.2">
      <c r="A43" s="2" t="s">
        <v>42</v>
      </c>
      <c r="B43" s="5">
        <v>14</v>
      </c>
      <c r="C43" s="19">
        <v>95784</v>
      </c>
      <c r="D43" s="19">
        <v>95784</v>
      </c>
    </row>
    <row r="44" spans="1:4" x14ac:dyDescent="0.2">
      <c r="A44" s="2" t="s">
        <v>43</v>
      </c>
      <c r="B44" s="5">
        <v>9</v>
      </c>
      <c r="C44" s="19">
        <v>53610.92</v>
      </c>
      <c r="D44" s="19">
        <v>53610.92</v>
      </c>
    </row>
    <row r="45" spans="1:4" x14ac:dyDescent="0.2">
      <c r="A45" s="4" t="s">
        <v>44</v>
      </c>
      <c r="B45" s="12">
        <v>5</v>
      </c>
      <c r="C45" s="21">
        <v>36025.599999999999</v>
      </c>
      <c r="D45" s="21">
        <v>35318.400000000001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Survey&amp;R&amp;K03+032Commissioner's Office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1.5" bestFit="1" customWidth="1"/>
    <col min="6" max="6" width="11.6640625" customWidth="1"/>
  </cols>
  <sheetData>
    <row r="1" spans="1:6" x14ac:dyDescent="0.2">
      <c r="A1" s="1" t="s">
        <v>0</v>
      </c>
      <c r="B1" s="1" t="s">
        <v>45</v>
      </c>
      <c r="C1" s="1" t="s">
        <v>80</v>
      </c>
      <c r="D1" s="1" t="s">
        <v>116</v>
      </c>
      <c r="E1" s="1" t="s">
        <v>115</v>
      </c>
      <c r="F1" s="1" t="s">
        <v>98</v>
      </c>
    </row>
    <row r="2" spans="1:6" x14ac:dyDescent="0.2">
      <c r="A2" s="4" t="s">
        <v>1</v>
      </c>
      <c r="B2" s="5">
        <v>31</v>
      </c>
      <c r="C2" s="19">
        <v>117000</v>
      </c>
      <c r="D2" s="8">
        <v>47.52</v>
      </c>
      <c r="E2" s="9">
        <v>1</v>
      </c>
      <c r="F2" s="8">
        <v>0</v>
      </c>
    </row>
    <row r="3" spans="1:6" x14ac:dyDescent="0.2">
      <c r="A3" s="2" t="s">
        <v>2</v>
      </c>
      <c r="B3" s="5">
        <v>0</v>
      </c>
      <c r="C3" s="19">
        <v>5543.46</v>
      </c>
      <c r="D3" s="19">
        <v>0</v>
      </c>
      <c r="E3" s="9" t="s">
        <v>91</v>
      </c>
      <c r="F3" s="8" t="s">
        <v>236</v>
      </c>
    </row>
    <row r="4" spans="1:6" x14ac:dyDescent="0.2">
      <c r="A4" s="2" t="s">
        <v>3</v>
      </c>
      <c r="B4" s="5">
        <v>1</v>
      </c>
      <c r="C4" s="19">
        <v>74498.320000000007</v>
      </c>
      <c r="D4" s="8">
        <v>32.4</v>
      </c>
      <c r="E4" s="9">
        <v>1</v>
      </c>
      <c r="F4" s="8">
        <v>32.4</v>
      </c>
    </row>
    <row r="5" spans="1:6" x14ac:dyDescent="0.2">
      <c r="A5" s="2" t="s">
        <v>4</v>
      </c>
      <c r="B5" s="5">
        <v>2</v>
      </c>
      <c r="C5" s="19">
        <v>8146.44</v>
      </c>
      <c r="D5" s="8">
        <v>0</v>
      </c>
      <c r="E5" s="9" t="s">
        <v>91</v>
      </c>
      <c r="F5" s="8">
        <v>0</v>
      </c>
    </row>
    <row r="6" spans="1:6" x14ac:dyDescent="0.2">
      <c r="A6" s="2" t="s">
        <v>5</v>
      </c>
      <c r="B6" s="5"/>
      <c r="C6" s="19"/>
      <c r="D6" s="19"/>
      <c r="E6" s="9"/>
      <c r="F6" s="8"/>
    </row>
    <row r="7" spans="1:6" x14ac:dyDescent="0.2">
      <c r="A7" s="2" t="s">
        <v>6</v>
      </c>
      <c r="B7" s="5">
        <v>4</v>
      </c>
      <c r="C7" s="19">
        <v>22087</v>
      </c>
      <c r="D7" s="8">
        <v>425</v>
      </c>
      <c r="E7" s="9">
        <v>1</v>
      </c>
      <c r="F7" s="8">
        <v>400</v>
      </c>
    </row>
    <row r="8" spans="1:6" x14ac:dyDescent="0.2">
      <c r="A8" s="2" t="s">
        <v>7</v>
      </c>
      <c r="B8" s="5">
        <v>0</v>
      </c>
      <c r="C8" s="19">
        <v>49366.18</v>
      </c>
      <c r="D8" s="19">
        <v>0</v>
      </c>
      <c r="E8" s="9" t="s">
        <v>91</v>
      </c>
      <c r="F8" s="8">
        <v>0</v>
      </c>
    </row>
    <row r="9" spans="1:6" x14ac:dyDescent="0.2">
      <c r="A9" s="2" t="s">
        <v>8</v>
      </c>
      <c r="B9" s="5">
        <v>3</v>
      </c>
      <c r="C9" s="19">
        <v>14058</v>
      </c>
      <c r="D9" s="42">
        <v>9.99</v>
      </c>
      <c r="E9" s="9">
        <v>6</v>
      </c>
      <c r="F9" s="8">
        <v>8.68</v>
      </c>
    </row>
    <row r="10" spans="1:6" x14ac:dyDescent="0.2">
      <c r="A10" s="2" t="s">
        <v>9</v>
      </c>
      <c r="B10" s="5">
        <v>3</v>
      </c>
      <c r="C10" s="19">
        <v>54976.19</v>
      </c>
      <c r="D10" s="8">
        <v>20.76</v>
      </c>
      <c r="E10" s="9">
        <v>8</v>
      </c>
      <c r="F10" s="8">
        <v>17.079999999999998</v>
      </c>
    </row>
    <row r="11" spans="1:6" x14ac:dyDescent="0.2">
      <c r="A11" s="2" t="s">
        <v>10</v>
      </c>
      <c r="B11" s="5">
        <v>3</v>
      </c>
      <c r="C11" s="19">
        <v>34018.400000000001</v>
      </c>
      <c r="D11" s="8">
        <v>0</v>
      </c>
      <c r="E11" s="9" t="s">
        <v>91</v>
      </c>
      <c r="F11" s="8">
        <v>0</v>
      </c>
    </row>
    <row r="12" spans="1:6" x14ac:dyDescent="0.2">
      <c r="A12" s="2" t="s">
        <v>11</v>
      </c>
      <c r="B12" s="5">
        <v>1</v>
      </c>
      <c r="C12" s="19">
        <v>45793.35</v>
      </c>
      <c r="D12" s="19">
        <v>0</v>
      </c>
      <c r="E12" s="9" t="s">
        <v>91</v>
      </c>
      <c r="F12" s="8">
        <v>0</v>
      </c>
    </row>
    <row r="13" spans="1:6" x14ac:dyDescent="0.2">
      <c r="A13" s="2" t="s">
        <v>12</v>
      </c>
      <c r="B13" s="5"/>
      <c r="C13" s="19"/>
      <c r="D13" s="8"/>
      <c r="E13" s="9"/>
      <c r="F13" s="8"/>
    </row>
    <row r="14" spans="1:6" x14ac:dyDescent="0.2">
      <c r="A14" s="2" t="s">
        <v>13</v>
      </c>
      <c r="B14" s="5">
        <v>0</v>
      </c>
      <c r="C14" s="19">
        <v>382.5</v>
      </c>
      <c r="D14" s="19">
        <v>0</v>
      </c>
      <c r="E14" s="9" t="s">
        <v>91</v>
      </c>
      <c r="F14" s="8">
        <v>0</v>
      </c>
    </row>
    <row r="15" spans="1:6" x14ac:dyDescent="0.2">
      <c r="A15" s="2" t="s">
        <v>14</v>
      </c>
      <c r="B15" s="5">
        <v>6</v>
      </c>
      <c r="C15" s="19">
        <v>91280</v>
      </c>
      <c r="D15" s="7">
        <v>43.63</v>
      </c>
      <c r="E15" s="9">
        <v>10</v>
      </c>
      <c r="F15" s="8">
        <v>38.340000000000003</v>
      </c>
    </row>
    <row r="16" spans="1:6" x14ac:dyDescent="0.2">
      <c r="A16" s="2" t="s">
        <v>15</v>
      </c>
      <c r="B16" s="5">
        <v>1</v>
      </c>
      <c r="C16" s="19">
        <v>6392</v>
      </c>
      <c r="D16" s="19" t="s">
        <v>215</v>
      </c>
      <c r="E16" s="9">
        <v>4</v>
      </c>
      <c r="F16" s="19" t="s">
        <v>215</v>
      </c>
    </row>
    <row r="17" spans="1:6" x14ac:dyDescent="0.2">
      <c r="A17" s="2" t="s">
        <v>16</v>
      </c>
      <c r="B17" s="5">
        <v>2</v>
      </c>
      <c r="C17" s="19">
        <v>16953.87</v>
      </c>
      <c r="D17" s="19" t="s">
        <v>226</v>
      </c>
      <c r="E17" s="9">
        <v>3</v>
      </c>
      <c r="F17" s="8" t="s">
        <v>227</v>
      </c>
    </row>
    <row r="18" spans="1:6" x14ac:dyDescent="0.2">
      <c r="A18" s="4" t="s">
        <v>17</v>
      </c>
      <c r="B18" s="5">
        <v>0</v>
      </c>
      <c r="C18" s="19">
        <v>2861</v>
      </c>
      <c r="D18" s="19">
        <v>0</v>
      </c>
      <c r="E18" s="9" t="s">
        <v>91</v>
      </c>
      <c r="F18" s="8">
        <v>0</v>
      </c>
    </row>
    <row r="19" spans="1:6" x14ac:dyDescent="0.2">
      <c r="A19" s="2" t="s">
        <v>18</v>
      </c>
      <c r="B19" s="5">
        <v>2</v>
      </c>
      <c r="C19" s="19">
        <v>13987.48</v>
      </c>
      <c r="D19" s="22">
        <v>17.61</v>
      </c>
      <c r="E19" s="9">
        <v>10</v>
      </c>
      <c r="F19" s="22">
        <v>0</v>
      </c>
    </row>
    <row r="20" spans="1:6" x14ac:dyDescent="0.2">
      <c r="A20" s="2" t="s">
        <v>19</v>
      </c>
      <c r="B20" s="5">
        <v>2</v>
      </c>
      <c r="C20" s="19">
        <v>15000</v>
      </c>
      <c r="D20" s="8" t="s">
        <v>230</v>
      </c>
      <c r="E20" s="9">
        <v>2</v>
      </c>
      <c r="F20" s="8" t="s">
        <v>230</v>
      </c>
    </row>
    <row r="21" spans="1:6" x14ac:dyDescent="0.2">
      <c r="A21" s="2" t="s">
        <v>20</v>
      </c>
      <c r="B21" s="5"/>
      <c r="C21" s="19"/>
      <c r="D21" s="8"/>
      <c r="E21" s="9"/>
      <c r="F21" s="8"/>
    </row>
    <row r="22" spans="1:6" x14ac:dyDescent="0.2">
      <c r="A22" s="2" t="s">
        <v>21</v>
      </c>
      <c r="B22" s="5">
        <v>0</v>
      </c>
      <c r="C22" s="19">
        <v>6141.18</v>
      </c>
      <c r="D22" s="19">
        <v>0</v>
      </c>
      <c r="E22" s="9" t="s">
        <v>91</v>
      </c>
      <c r="F22" s="8">
        <v>0</v>
      </c>
    </row>
    <row r="23" spans="1:6" x14ac:dyDescent="0.2">
      <c r="A23" s="2" t="s">
        <v>22</v>
      </c>
      <c r="B23" s="5">
        <v>3</v>
      </c>
      <c r="C23" s="19">
        <v>20600</v>
      </c>
      <c r="D23" s="50">
        <v>0</v>
      </c>
      <c r="E23" s="9" t="s">
        <v>91</v>
      </c>
      <c r="F23" s="22" t="s">
        <v>218</v>
      </c>
    </row>
    <row r="24" spans="1:6" x14ac:dyDescent="0.2">
      <c r="A24" s="2" t="s">
        <v>23</v>
      </c>
      <c r="B24" s="5">
        <v>2</v>
      </c>
      <c r="C24" s="19">
        <v>16525</v>
      </c>
      <c r="D24" s="19">
        <v>0</v>
      </c>
      <c r="E24" s="9" t="s">
        <v>91</v>
      </c>
      <c r="F24" s="8">
        <v>0</v>
      </c>
    </row>
    <row r="25" spans="1:6" x14ac:dyDescent="0.2">
      <c r="A25" s="2" t="s">
        <v>24</v>
      </c>
      <c r="B25" s="5">
        <v>2</v>
      </c>
      <c r="C25" s="19">
        <v>12283.28</v>
      </c>
      <c r="D25" s="8">
        <v>11.01</v>
      </c>
      <c r="E25" s="9">
        <v>3</v>
      </c>
      <c r="F25" s="8">
        <v>0</v>
      </c>
    </row>
    <row r="26" spans="1:6" x14ac:dyDescent="0.2">
      <c r="A26" s="2" t="s">
        <v>25</v>
      </c>
      <c r="B26" s="5">
        <v>0</v>
      </c>
      <c r="C26" s="19">
        <v>11330</v>
      </c>
      <c r="D26" s="19">
        <v>0</v>
      </c>
      <c r="E26" s="9" t="s">
        <v>91</v>
      </c>
      <c r="F26" s="8">
        <v>0</v>
      </c>
    </row>
    <row r="27" spans="1:6" x14ac:dyDescent="0.2">
      <c r="A27" s="2" t="s">
        <v>26</v>
      </c>
      <c r="B27" s="5">
        <v>1</v>
      </c>
      <c r="C27" s="19">
        <v>9750</v>
      </c>
      <c r="D27" s="8">
        <v>25</v>
      </c>
      <c r="E27" s="9">
        <v>10</v>
      </c>
      <c r="F27" s="8">
        <v>0</v>
      </c>
    </row>
    <row r="28" spans="1:6" x14ac:dyDescent="0.2">
      <c r="A28" s="2" t="s">
        <v>27</v>
      </c>
      <c r="B28" s="5">
        <v>1</v>
      </c>
      <c r="C28" s="19">
        <v>16500</v>
      </c>
      <c r="D28" s="19">
        <v>0</v>
      </c>
      <c r="E28" s="9" t="s">
        <v>91</v>
      </c>
      <c r="F28" s="8">
        <v>0</v>
      </c>
    </row>
    <row r="29" spans="1:6" x14ac:dyDescent="0.2">
      <c r="A29" s="2" t="s">
        <v>28</v>
      </c>
      <c r="B29" s="5">
        <v>4</v>
      </c>
      <c r="C29" s="19">
        <v>78189.02</v>
      </c>
      <c r="D29" s="8">
        <v>32.36</v>
      </c>
      <c r="E29" s="9">
        <v>7</v>
      </c>
      <c r="F29" s="8">
        <v>27.23</v>
      </c>
    </row>
    <row r="30" spans="1:6" x14ac:dyDescent="0.2">
      <c r="A30" s="2" t="s">
        <v>29</v>
      </c>
      <c r="B30" s="5">
        <v>2</v>
      </c>
      <c r="C30" s="19">
        <v>31896</v>
      </c>
      <c r="D30" s="19">
        <v>0</v>
      </c>
      <c r="E30" s="9" t="s">
        <v>91</v>
      </c>
      <c r="F30" s="8">
        <v>0</v>
      </c>
    </row>
    <row r="31" spans="1:6" x14ac:dyDescent="0.2">
      <c r="A31" s="2" t="s">
        <v>30</v>
      </c>
      <c r="B31" s="5">
        <v>0</v>
      </c>
      <c r="C31" s="19">
        <v>12750</v>
      </c>
      <c r="D31" s="19">
        <v>0</v>
      </c>
      <c r="E31" s="9" t="s">
        <v>91</v>
      </c>
      <c r="F31" s="8">
        <v>0</v>
      </c>
    </row>
    <row r="32" spans="1:6" x14ac:dyDescent="0.2">
      <c r="A32" s="2" t="s">
        <v>31</v>
      </c>
      <c r="B32" s="5">
        <v>1</v>
      </c>
      <c r="C32" s="19">
        <v>3120</v>
      </c>
      <c r="D32" s="19" t="s">
        <v>216</v>
      </c>
      <c r="E32" s="9">
        <v>5</v>
      </c>
      <c r="F32" s="8">
        <v>0</v>
      </c>
    </row>
    <row r="33" spans="1:6" x14ac:dyDescent="0.2">
      <c r="A33" s="2" t="s">
        <v>32</v>
      </c>
      <c r="B33" s="5">
        <v>0</v>
      </c>
      <c r="C33" s="19">
        <v>6038</v>
      </c>
      <c r="D33" s="19">
        <v>0</v>
      </c>
      <c r="E33" s="9" t="s">
        <v>91</v>
      </c>
      <c r="F33" s="10">
        <v>0</v>
      </c>
    </row>
    <row r="34" spans="1:6" x14ac:dyDescent="0.2">
      <c r="A34" s="2" t="s">
        <v>33</v>
      </c>
      <c r="B34" s="5">
        <v>3</v>
      </c>
      <c r="C34" s="19">
        <v>15204.88</v>
      </c>
      <c r="D34" s="8">
        <v>0</v>
      </c>
      <c r="E34" s="9">
        <v>3</v>
      </c>
      <c r="F34" s="8">
        <v>0</v>
      </c>
    </row>
    <row r="35" spans="1:6" x14ac:dyDescent="0.2">
      <c r="A35" s="2" t="s">
        <v>34</v>
      </c>
      <c r="B35" s="5">
        <v>2</v>
      </c>
      <c r="C35" s="19">
        <v>18500</v>
      </c>
      <c r="D35" s="8">
        <v>16.899999999999999</v>
      </c>
      <c r="E35" s="9">
        <v>10</v>
      </c>
      <c r="F35" s="8">
        <v>0</v>
      </c>
    </row>
    <row r="36" spans="1:6" x14ac:dyDescent="0.2">
      <c r="A36" s="2" t="s">
        <v>35</v>
      </c>
      <c r="B36" s="5">
        <v>1</v>
      </c>
      <c r="C36" s="19">
        <v>61818</v>
      </c>
      <c r="D36" s="8">
        <v>22.6</v>
      </c>
      <c r="E36" s="9">
        <v>4</v>
      </c>
      <c r="F36" s="8">
        <v>19.79</v>
      </c>
    </row>
    <row r="37" spans="1:6" x14ac:dyDescent="0.2">
      <c r="A37" s="2" t="s">
        <v>36</v>
      </c>
      <c r="B37" s="5">
        <v>0</v>
      </c>
      <c r="C37" s="19">
        <v>3843.84</v>
      </c>
      <c r="D37" s="19">
        <v>0</v>
      </c>
      <c r="E37" s="9" t="s">
        <v>91</v>
      </c>
      <c r="F37" s="8">
        <v>0</v>
      </c>
    </row>
    <row r="38" spans="1:6" x14ac:dyDescent="0.2">
      <c r="A38" s="2" t="s">
        <v>37</v>
      </c>
      <c r="B38" s="5">
        <v>0</v>
      </c>
      <c r="C38" s="19">
        <v>23052</v>
      </c>
      <c r="D38" s="8">
        <v>0</v>
      </c>
      <c r="E38" s="9" t="s">
        <v>91</v>
      </c>
      <c r="F38" s="8">
        <v>0</v>
      </c>
    </row>
    <row r="39" spans="1:6" x14ac:dyDescent="0.2">
      <c r="A39" s="2" t="s">
        <v>38</v>
      </c>
      <c r="B39" s="5">
        <v>7</v>
      </c>
      <c r="C39" s="19">
        <v>36136.559999999998</v>
      </c>
      <c r="D39" s="19">
        <v>0</v>
      </c>
      <c r="E39" s="9" t="s">
        <v>91</v>
      </c>
      <c r="F39" s="8">
        <v>0</v>
      </c>
    </row>
    <row r="40" spans="1:6" x14ac:dyDescent="0.2">
      <c r="A40" s="2" t="s">
        <v>39</v>
      </c>
      <c r="B40" s="5">
        <v>0</v>
      </c>
      <c r="C40" s="19">
        <v>12800</v>
      </c>
      <c r="D40" s="19">
        <v>0</v>
      </c>
      <c r="E40" s="9" t="s">
        <v>91</v>
      </c>
      <c r="F40" s="8">
        <v>0</v>
      </c>
    </row>
    <row r="41" spans="1:6" x14ac:dyDescent="0.2">
      <c r="A41" s="2" t="s">
        <v>40</v>
      </c>
      <c r="B41" s="5">
        <v>0</v>
      </c>
      <c r="C41" s="19">
        <v>10556</v>
      </c>
      <c r="D41" s="19">
        <v>0</v>
      </c>
      <c r="E41" s="9" t="s">
        <v>91</v>
      </c>
      <c r="F41" s="8">
        <v>0</v>
      </c>
    </row>
    <row r="42" spans="1:6" x14ac:dyDescent="0.2">
      <c r="A42" s="2" t="s">
        <v>41</v>
      </c>
      <c r="B42" s="5">
        <v>0</v>
      </c>
      <c r="C42" s="19">
        <v>22100</v>
      </c>
      <c r="D42" s="19">
        <v>0</v>
      </c>
      <c r="E42" s="9" t="s">
        <v>91</v>
      </c>
      <c r="F42" s="8">
        <v>0</v>
      </c>
    </row>
    <row r="43" spans="1:6" x14ac:dyDescent="0.2">
      <c r="A43" s="2" t="s">
        <v>42</v>
      </c>
      <c r="B43" s="5">
        <v>4</v>
      </c>
      <c r="C43" s="19">
        <v>82000</v>
      </c>
      <c r="D43" s="8">
        <v>30.13</v>
      </c>
      <c r="E43" s="9">
        <v>7</v>
      </c>
      <c r="F43" s="8">
        <v>30.13</v>
      </c>
    </row>
    <row r="44" spans="1:6" x14ac:dyDescent="0.2">
      <c r="A44" s="2" t="s">
        <v>43</v>
      </c>
      <c r="B44" s="5">
        <v>1</v>
      </c>
      <c r="C44" s="19">
        <v>43818.33</v>
      </c>
      <c r="D44" s="19">
        <v>0</v>
      </c>
      <c r="E44" s="9" t="s">
        <v>91</v>
      </c>
      <c r="F44" s="19">
        <v>0</v>
      </c>
    </row>
    <row r="45" spans="1:6" x14ac:dyDescent="0.2">
      <c r="A45" s="4" t="s">
        <v>44</v>
      </c>
      <c r="B45" s="12">
        <v>0</v>
      </c>
      <c r="C45" s="21">
        <v>10609</v>
      </c>
      <c r="D45" s="21">
        <v>0</v>
      </c>
      <c r="E45" s="13" t="s">
        <v>91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Survey&amp;R&amp;K03+032Coroner's Office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2.5" bestFit="1" customWidth="1"/>
  </cols>
  <sheetData>
    <row r="1" spans="1:6" x14ac:dyDescent="0.2">
      <c r="A1" s="1" t="s">
        <v>0</v>
      </c>
      <c r="B1" s="1" t="s">
        <v>45</v>
      </c>
      <c r="C1" s="1" t="s">
        <v>81</v>
      </c>
      <c r="D1" s="1" t="s">
        <v>116</v>
      </c>
      <c r="E1" s="1" t="s">
        <v>97</v>
      </c>
      <c r="F1" s="1" t="s">
        <v>117</v>
      </c>
    </row>
    <row r="2" spans="1:6" x14ac:dyDescent="0.2">
      <c r="A2" s="4" t="s">
        <v>1</v>
      </c>
      <c r="B2" s="5">
        <v>186</v>
      </c>
      <c r="C2" s="19">
        <v>184000</v>
      </c>
      <c r="D2" s="8">
        <v>79.14</v>
      </c>
      <c r="E2" s="9">
        <v>25</v>
      </c>
      <c r="F2" s="8">
        <v>0</v>
      </c>
    </row>
    <row r="3" spans="1:6" x14ac:dyDescent="0.2">
      <c r="A3" s="2" t="s">
        <v>2</v>
      </c>
      <c r="B3" s="5">
        <v>1</v>
      </c>
      <c r="C3" s="19">
        <v>111993.96</v>
      </c>
      <c r="D3" s="8">
        <v>0</v>
      </c>
      <c r="E3" s="9" t="s">
        <v>91</v>
      </c>
      <c r="F3" s="8">
        <v>0</v>
      </c>
    </row>
    <row r="4" spans="1:6" x14ac:dyDescent="0.2">
      <c r="A4" s="2" t="s">
        <v>3</v>
      </c>
      <c r="B4" s="5">
        <v>21</v>
      </c>
      <c r="C4" s="19">
        <v>104912.32000000001</v>
      </c>
      <c r="D4" s="8">
        <v>44.42</v>
      </c>
      <c r="E4" s="9">
        <v>16</v>
      </c>
      <c r="F4" s="8">
        <v>44.42</v>
      </c>
    </row>
    <row r="5" spans="1:6" x14ac:dyDescent="0.2">
      <c r="A5" s="2" t="s">
        <v>4</v>
      </c>
      <c r="B5" s="5">
        <v>1</v>
      </c>
      <c r="C5" s="19">
        <v>64927.08</v>
      </c>
      <c r="D5" s="19">
        <v>0</v>
      </c>
      <c r="E5" s="9" t="s">
        <v>91</v>
      </c>
      <c r="F5" s="8">
        <v>0</v>
      </c>
    </row>
    <row r="6" spans="1:6" x14ac:dyDescent="0.2">
      <c r="A6" s="2" t="s">
        <v>5</v>
      </c>
      <c r="B6" s="5"/>
      <c r="C6" s="19"/>
      <c r="D6" s="8"/>
      <c r="E6" s="9"/>
      <c r="F6" s="8"/>
    </row>
    <row r="7" spans="1:6" x14ac:dyDescent="0.2">
      <c r="A7" s="2" t="s">
        <v>6</v>
      </c>
      <c r="B7" s="5">
        <v>10</v>
      </c>
      <c r="C7" s="19">
        <v>110774</v>
      </c>
      <c r="D7" s="8">
        <f>86571/2080</f>
        <v>41.620673076923076</v>
      </c>
      <c r="E7" s="9">
        <v>6</v>
      </c>
      <c r="F7" s="8">
        <f>86000/2080</f>
        <v>41.346153846153847</v>
      </c>
    </row>
    <row r="8" spans="1:6" x14ac:dyDescent="0.2">
      <c r="A8" s="2" t="s">
        <v>7</v>
      </c>
      <c r="B8" s="5">
        <v>8</v>
      </c>
      <c r="C8" s="19">
        <v>153037.85999999999</v>
      </c>
      <c r="D8" s="8">
        <v>69.569999999999993</v>
      </c>
      <c r="E8" s="9">
        <v>20</v>
      </c>
      <c r="F8" s="8">
        <v>54.45</v>
      </c>
    </row>
    <row r="9" spans="1:6" x14ac:dyDescent="0.2">
      <c r="A9" s="2" t="s">
        <v>8</v>
      </c>
      <c r="B9" s="5">
        <v>4</v>
      </c>
      <c r="C9" s="19">
        <v>87735</v>
      </c>
      <c r="D9" s="8">
        <v>33.65</v>
      </c>
      <c r="E9" s="9">
        <v>3</v>
      </c>
      <c r="F9" s="8">
        <v>33.65</v>
      </c>
    </row>
    <row r="10" spans="1:6" x14ac:dyDescent="0.2">
      <c r="A10" s="2" t="s">
        <v>9</v>
      </c>
      <c r="B10" s="5">
        <v>27</v>
      </c>
      <c r="C10" s="19">
        <v>128675.96</v>
      </c>
      <c r="D10" s="8">
        <v>54.45</v>
      </c>
      <c r="E10" s="9">
        <v>27</v>
      </c>
      <c r="F10" s="8">
        <v>39.67</v>
      </c>
    </row>
    <row r="11" spans="1:6" x14ac:dyDescent="0.2">
      <c r="A11" s="2" t="s">
        <v>10</v>
      </c>
      <c r="B11" s="5">
        <v>27</v>
      </c>
      <c r="C11" s="19">
        <v>126006.39999999999</v>
      </c>
      <c r="D11" s="8">
        <f>89003.2/2080</f>
        <v>42.79</v>
      </c>
      <c r="E11" s="9" t="s">
        <v>91</v>
      </c>
      <c r="F11" s="8">
        <v>42.79</v>
      </c>
    </row>
    <row r="12" spans="1:6" x14ac:dyDescent="0.2">
      <c r="A12" s="2" t="s">
        <v>11</v>
      </c>
      <c r="B12" s="5">
        <v>3</v>
      </c>
      <c r="C12" s="19">
        <v>76347.77</v>
      </c>
      <c r="D12" s="8">
        <v>31.51</v>
      </c>
      <c r="E12" s="9">
        <v>11</v>
      </c>
      <c r="F12" s="8">
        <v>24.67</v>
      </c>
    </row>
    <row r="13" spans="1:6" x14ac:dyDescent="0.2">
      <c r="A13" s="2" t="s">
        <v>12</v>
      </c>
      <c r="B13" s="5"/>
      <c r="C13" s="19"/>
      <c r="D13" s="19"/>
      <c r="E13" s="9"/>
      <c r="F13" s="8"/>
    </row>
    <row r="14" spans="1:6" x14ac:dyDescent="0.2">
      <c r="A14" s="2" t="s">
        <v>13</v>
      </c>
      <c r="B14" s="5">
        <v>1</v>
      </c>
      <c r="C14" s="19">
        <v>4000</v>
      </c>
      <c r="D14" s="19">
        <v>0</v>
      </c>
      <c r="E14" s="9" t="s">
        <v>91</v>
      </c>
      <c r="F14" s="8">
        <v>0</v>
      </c>
    </row>
    <row r="15" spans="1:6" x14ac:dyDescent="0.2">
      <c r="A15" s="2" t="s">
        <v>14</v>
      </c>
      <c r="B15" s="5">
        <v>89</v>
      </c>
      <c r="C15" s="19">
        <v>149640</v>
      </c>
      <c r="D15" s="8">
        <v>69.69</v>
      </c>
      <c r="E15" s="9">
        <v>10</v>
      </c>
      <c r="F15" s="8">
        <v>62.41</v>
      </c>
    </row>
    <row r="16" spans="1:6" x14ac:dyDescent="0.2">
      <c r="A16" s="2" t="s">
        <v>15</v>
      </c>
      <c r="B16" s="5">
        <v>2</v>
      </c>
      <c r="C16" s="19">
        <v>66400</v>
      </c>
      <c r="D16" s="19">
        <v>0</v>
      </c>
      <c r="E16" s="9" t="s">
        <v>91</v>
      </c>
      <c r="F16" s="8">
        <v>0</v>
      </c>
    </row>
    <row r="17" spans="1:6" x14ac:dyDescent="0.2">
      <c r="A17" s="2" t="s">
        <v>16</v>
      </c>
      <c r="B17" s="5">
        <v>5</v>
      </c>
      <c r="C17" s="19">
        <v>106838.95</v>
      </c>
      <c r="D17" s="8">
        <v>37.69</v>
      </c>
      <c r="E17" s="9">
        <v>2</v>
      </c>
      <c r="F17" s="8">
        <v>36.06</v>
      </c>
    </row>
    <row r="18" spans="1:6" x14ac:dyDescent="0.2">
      <c r="A18" s="4" t="s">
        <v>17</v>
      </c>
      <c r="B18" s="5">
        <v>0</v>
      </c>
      <c r="C18" s="19">
        <v>46980.800000000003</v>
      </c>
      <c r="D18" s="19">
        <v>0</v>
      </c>
      <c r="E18" s="9" t="s">
        <v>91</v>
      </c>
      <c r="F18" s="8">
        <v>0</v>
      </c>
    </row>
    <row r="19" spans="1:6" x14ac:dyDescent="0.2">
      <c r="A19" s="2" t="s">
        <v>18</v>
      </c>
      <c r="B19" s="5">
        <v>4</v>
      </c>
      <c r="C19" s="36">
        <v>95868.12</v>
      </c>
      <c r="D19" s="8">
        <v>39.409999999999997</v>
      </c>
      <c r="E19" s="32">
        <v>17</v>
      </c>
      <c r="F19" s="8">
        <v>24.77</v>
      </c>
    </row>
    <row r="20" spans="1:6" x14ac:dyDescent="0.2">
      <c r="A20" s="2" t="s">
        <v>19</v>
      </c>
      <c r="B20" s="5">
        <v>1</v>
      </c>
      <c r="C20" s="19">
        <v>60000</v>
      </c>
      <c r="D20" s="8">
        <v>0</v>
      </c>
      <c r="E20" s="9" t="s">
        <v>91</v>
      </c>
      <c r="F20" s="8">
        <v>0</v>
      </c>
    </row>
    <row r="21" spans="1:6" x14ac:dyDescent="0.2">
      <c r="A21" s="2" t="s">
        <v>20</v>
      </c>
      <c r="B21" s="5"/>
      <c r="C21" s="19"/>
      <c r="D21" s="8"/>
      <c r="E21" s="9"/>
      <c r="F21" s="8"/>
    </row>
    <row r="22" spans="1:6" x14ac:dyDescent="0.2">
      <c r="A22" s="2" t="s">
        <v>21</v>
      </c>
      <c r="B22" s="5">
        <v>2</v>
      </c>
      <c r="C22" s="19">
        <v>139229.69</v>
      </c>
      <c r="D22" s="8">
        <v>22.12</v>
      </c>
      <c r="E22" s="9">
        <v>17</v>
      </c>
      <c r="F22" s="8">
        <v>20.62</v>
      </c>
    </row>
    <row r="23" spans="1:6" x14ac:dyDescent="0.2">
      <c r="A23" s="2" t="s">
        <v>22</v>
      </c>
      <c r="B23" s="5">
        <v>6</v>
      </c>
      <c r="C23" s="19">
        <v>112729</v>
      </c>
      <c r="D23" s="8">
        <v>39.619999999999997</v>
      </c>
      <c r="E23" s="9">
        <v>1</v>
      </c>
      <c r="F23" s="8">
        <v>0</v>
      </c>
    </row>
    <row r="24" spans="1:6" x14ac:dyDescent="0.2">
      <c r="A24" s="2" t="s">
        <v>23</v>
      </c>
      <c r="B24" s="5">
        <v>6</v>
      </c>
      <c r="C24" s="19">
        <v>106304</v>
      </c>
      <c r="D24" s="8">
        <v>48.16</v>
      </c>
      <c r="E24" s="9">
        <v>5</v>
      </c>
      <c r="F24" s="8">
        <v>0</v>
      </c>
    </row>
    <row r="25" spans="1:6" x14ac:dyDescent="0.2">
      <c r="A25" s="2" t="s">
        <v>24</v>
      </c>
      <c r="B25" s="5">
        <v>5</v>
      </c>
      <c r="C25" s="19">
        <v>100753</v>
      </c>
      <c r="D25" s="8">
        <v>39.369999999999997</v>
      </c>
      <c r="E25" s="9">
        <v>8</v>
      </c>
      <c r="F25" s="8">
        <v>0</v>
      </c>
    </row>
    <row r="26" spans="1:6" x14ac:dyDescent="0.2">
      <c r="A26" s="2" t="s">
        <v>25</v>
      </c>
      <c r="B26" s="5">
        <v>4</v>
      </c>
      <c r="C26" s="19">
        <v>95823</v>
      </c>
      <c r="D26" s="8">
        <v>36.21</v>
      </c>
      <c r="E26" s="9">
        <v>13</v>
      </c>
      <c r="F26" s="8">
        <v>0</v>
      </c>
    </row>
    <row r="27" spans="1:6" x14ac:dyDescent="0.2">
      <c r="A27" s="2" t="s">
        <v>26</v>
      </c>
      <c r="B27" s="5">
        <v>6</v>
      </c>
      <c r="C27" s="19">
        <v>103773</v>
      </c>
      <c r="D27" s="8">
        <v>47.65</v>
      </c>
      <c r="E27" s="9">
        <v>8</v>
      </c>
      <c r="F27" s="8">
        <v>35.46</v>
      </c>
    </row>
    <row r="28" spans="1:6" x14ac:dyDescent="0.2">
      <c r="A28" s="2" t="s">
        <v>27</v>
      </c>
      <c r="B28" s="5">
        <v>8</v>
      </c>
      <c r="C28" s="19">
        <v>90805</v>
      </c>
      <c r="D28" s="8">
        <f>70000/2080</f>
        <v>33.653846153846153</v>
      </c>
      <c r="E28" s="9">
        <v>16</v>
      </c>
      <c r="F28" s="8">
        <f>65000/2080</f>
        <v>31.25</v>
      </c>
    </row>
    <row r="29" spans="1:6" x14ac:dyDescent="0.2">
      <c r="A29" s="2" t="s">
        <v>28</v>
      </c>
      <c r="B29" s="5">
        <v>63</v>
      </c>
      <c r="C29" s="19">
        <v>130554.32</v>
      </c>
      <c r="D29" s="8">
        <v>57.28</v>
      </c>
      <c r="E29" s="9">
        <v>8</v>
      </c>
      <c r="F29" s="8">
        <v>45.75</v>
      </c>
    </row>
    <row r="30" spans="1:6" x14ac:dyDescent="0.2">
      <c r="A30" s="2" t="s">
        <v>29</v>
      </c>
      <c r="B30" s="5">
        <v>12</v>
      </c>
      <c r="C30" s="19">
        <v>112752</v>
      </c>
      <c r="D30" s="8">
        <v>46.29</v>
      </c>
      <c r="E30" s="9">
        <v>8</v>
      </c>
      <c r="F30" s="8">
        <v>36.36</v>
      </c>
    </row>
    <row r="31" spans="1:6" x14ac:dyDescent="0.2">
      <c r="A31" s="2" t="s">
        <v>30</v>
      </c>
      <c r="B31" s="5">
        <v>2</v>
      </c>
      <c r="C31" s="19">
        <v>106142.39999999999</v>
      </c>
      <c r="D31" s="8">
        <v>22.71</v>
      </c>
      <c r="E31" s="9">
        <v>22</v>
      </c>
      <c r="F31" s="8">
        <v>16.88</v>
      </c>
    </row>
    <row r="32" spans="1:6" x14ac:dyDescent="0.2">
      <c r="A32" s="2" t="s">
        <v>31</v>
      </c>
      <c r="B32" s="5">
        <v>1</v>
      </c>
      <c r="C32" s="19">
        <v>68887</v>
      </c>
      <c r="D32" s="19">
        <v>0</v>
      </c>
      <c r="E32" s="9" t="s">
        <v>91</v>
      </c>
      <c r="F32" s="8">
        <v>0</v>
      </c>
    </row>
    <row r="33" spans="1:6" x14ac:dyDescent="0.2">
      <c r="A33" s="2" t="s">
        <v>32</v>
      </c>
      <c r="B33" s="5">
        <v>1</v>
      </c>
      <c r="C33" s="19">
        <v>71632</v>
      </c>
      <c r="D33" s="8">
        <v>15.84</v>
      </c>
      <c r="E33" s="9">
        <v>4</v>
      </c>
      <c r="F33" s="8">
        <v>14.5</v>
      </c>
    </row>
    <row r="34" spans="1:6" x14ac:dyDescent="0.2">
      <c r="A34" s="2" t="s">
        <v>33</v>
      </c>
      <c r="B34" s="5">
        <v>8</v>
      </c>
      <c r="C34" s="19">
        <v>117221.92</v>
      </c>
      <c r="D34" s="8">
        <v>38.28</v>
      </c>
      <c r="E34" s="9">
        <v>3</v>
      </c>
      <c r="F34" s="8">
        <v>18</v>
      </c>
    </row>
    <row r="35" spans="1:6" x14ac:dyDescent="0.2">
      <c r="A35" s="2" t="s">
        <v>34</v>
      </c>
      <c r="B35" s="5">
        <v>7</v>
      </c>
      <c r="C35" s="19">
        <v>103516.04</v>
      </c>
      <c r="D35" s="8">
        <v>45.67</v>
      </c>
      <c r="E35" s="9">
        <v>3</v>
      </c>
      <c r="F35" s="8">
        <v>0</v>
      </c>
    </row>
    <row r="36" spans="1:6" x14ac:dyDescent="0.2">
      <c r="A36" s="2" t="s">
        <v>35</v>
      </c>
      <c r="B36" s="5">
        <v>21</v>
      </c>
      <c r="C36" s="19">
        <v>119226</v>
      </c>
      <c r="D36" s="8">
        <v>52.37</v>
      </c>
      <c r="E36" s="9">
        <v>16</v>
      </c>
      <c r="F36" s="8">
        <v>37.090000000000003</v>
      </c>
    </row>
    <row r="37" spans="1:6" x14ac:dyDescent="0.2">
      <c r="A37" s="2" t="s">
        <v>36</v>
      </c>
      <c r="B37" s="5">
        <v>1</v>
      </c>
      <c r="C37" s="19">
        <v>82056</v>
      </c>
      <c r="D37" s="19">
        <v>0</v>
      </c>
      <c r="E37" s="9" t="s">
        <v>91</v>
      </c>
      <c r="F37" s="8">
        <v>0</v>
      </c>
    </row>
    <row r="38" spans="1:6" x14ac:dyDescent="0.2">
      <c r="A38" s="2" t="s">
        <v>37</v>
      </c>
      <c r="B38" s="5">
        <v>2</v>
      </c>
      <c r="C38" s="19">
        <v>95100</v>
      </c>
      <c r="D38" s="8">
        <v>0</v>
      </c>
      <c r="E38" s="9" t="s">
        <v>91</v>
      </c>
      <c r="F38" s="8">
        <v>0</v>
      </c>
    </row>
    <row r="39" spans="1:6" x14ac:dyDescent="0.2">
      <c r="A39" s="2" t="s">
        <v>38</v>
      </c>
      <c r="B39" s="5">
        <v>7</v>
      </c>
      <c r="C39" s="19">
        <v>105257.61</v>
      </c>
      <c r="D39" s="8">
        <v>42</v>
      </c>
      <c r="E39" s="9">
        <v>10</v>
      </c>
      <c r="F39" s="8">
        <v>26.44</v>
      </c>
    </row>
    <row r="40" spans="1:6" x14ac:dyDescent="0.2">
      <c r="A40" s="2" t="s">
        <v>39</v>
      </c>
      <c r="B40" s="5">
        <v>1</v>
      </c>
      <c r="C40" s="19">
        <v>90700</v>
      </c>
      <c r="D40" s="8">
        <v>0</v>
      </c>
      <c r="E40" s="9" t="s">
        <v>91</v>
      </c>
      <c r="F40" s="8">
        <v>0</v>
      </c>
    </row>
    <row r="41" spans="1:6" x14ac:dyDescent="0.2">
      <c r="A41" s="2" t="s">
        <v>40</v>
      </c>
      <c r="B41" s="5">
        <v>7</v>
      </c>
      <c r="C41" s="19">
        <v>74947.600000000006</v>
      </c>
      <c r="D41" s="8">
        <f>73892/2080</f>
        <v>35.524999999999999</v>
      </c>
      <c r="E41" s="9">
        <v>1</v>
      </c>
      <c r="F41" s="8">
        <v>35.53</v>
      </c>
    </row>
    <row r="42" spans="1:6" x14ac:dyDescent="0.2">
      <c r="A42" s="2" t="s">
        <v>41</v>
      </c>
      <c r="B42" s="5">
        <v>3</v>
      </c>
      <c r="C42" s="19">
        <v>90321</v>
      </c>
      <c r="D42" s="8">
        <v>75</v>
      </c>
      <c r="E42" s="9">
        <v>3</v>
      </c>
      <c r="F42" s="8">
        <v>75</v>
      </c>
    </row>
    <row r="43" spans="1:6" x14ac:dyDescent="0.2">
      <c r="A43" s="2" t="s">
        <v>42</v>
      </c>
      <c r="B43" s="5">
        <v>36</v>
      </c>
      <c r="C43" s="19">
        <v>130395</v>
      </c>
      <c r="D43" s="8">
        <v>59.7</v>
      </c>
      <c r="E43" s="9">
        <v>20</v>
      </c>
      <c r="F43" s="8">
        <v>53</v>
      </c>
    </row>
    <row r="44" spans="1:6" x14ac:dyDescent="0.2">
      <c r="A44" s="2" t="s">
        <v>43</v>
      </c>
      <c r="B44" s="5">
        <v>5</v>
      </c>
      <c r="C44" s="19">
        <v>125873.87</v>
      </c>
      <c r="D44" s="8">
        <v>47.52</v>
      </c>
      <c r="E44" s="9">
        <v>1</v>
      </c>
      <c r="F44" s="8">
        <v>37.51</v>
      </c>
    </row>
    <row r="45" spans="1:6" x14ac:dyDescent="0.2">
      <c r="A45" s="4" t="s">
        <v>44</v>
      </c>
      <c r="B45" s="12">
        <v>3</v>
      </c>
      <c r="C45" s="21">
        <v>89723</v>
      </c>
      <c r="D45" s="17">
        <v>37.130000000000003</v>
      </c>
      <c r="E45" s="13">
        <v>13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Survey&amp;R&amp;K03+032Prosecuting Attorney's Office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5"/>
  <sheetViews>
    <sheetView showGridLines="0" zoomScale="120" zoomScaleNormal="120" zoomScalePageLayoutView="120" workbookViewId="0"/>
  </sheetViews>
  <sheetFormatPr baseColWidth="10" defaultColWidth="11" defaultRowHeight="16" x14ac:dyDescent="0.2"/>
  <cols>
    <col min="1" max="8" width="11" customWidth="1"/>
  </cols>
  <sheetData>
    <row r="1" spans="1:15" x14ac:dyDescent="0.2">
      <c r="A1" s="1" t="s">
        <v>0</v>
      </c>
      <c r="B1" s="1" t="s">
        <v>45</v>
      </c>
      <c r="C1" s="1" t="s">
        <v>82</v>
      </c>
      <c r="D1" s="1" t="s">
        <v>116</v>
      </c>
      <c r="E1" s="1" t="s">
        <v>97</v>
      </c>
      <c r="F1" s="1" t="s">
        <v>98</v>
      </c>
      <c r="G1" s="1" t="s">
        <v>118</v>
      </c>
      <c r="H1" s="1" t="s">
        <v>119</v>
      </c>
      <c r="I1" s="1" t="s">
        <v>120</v>
      </c>
      <c r="J1" s="1" t="s">
        <v>111</v>
      </c>
      <c r="K1" s="1" t="s">
        <v>110</v>
      </c>
      <c r="L1" s="1" t="s">
        <v>112</v>
      </c>
      <c r="M1" s="1" t="s">
        <v>109</v>
      </c>
      <c r="N1" s="1" t="s">
        <v>114</v>
      </c>
      <c r="O1" s="1" t="s">
        <v>113</v>
      </c>
    </row>
    <row r="2" spans="1:15" x14ac:dyDescent="0.2">
      <c r="A2" s="4" t="s">
        <v>1</v>
      </c>
      <c r="B2" s="5">
        <v>820</v>
      </c>
      <c r="C2" s="19">
        <v>149190</v>
      </c>
      <c r="D2" s="8">
        <v>69.08</v>
      </c>
      <c r="E2" s="9">
        <v>24</v>
      </c>
      <c r="F2" s="8">
        <v>0</v>
      </c>
      <c r="G2" s="8">
        <v>60.5</v>
      </c>
      <c r="H2" s="9">
        <v>24</v>
      </c>
      <c r="I2" s="8">
        <v>0</v>
      </c>
      <c r="J2" s="8">
        <v>26.24</v>
      </c>
      <c r="K2" s="7">
        <v>46.13</v>
      </c>
      <c r="L2" s="22">
        <v>17.98</v>
      </c>
      <c r="M2" s="8">
        <v>28.16</v>
      </c>
      <c r="N2" s="8">
        <v>22.3</v>
      </c>
      <c r="O2" s="8">
        <v>43.93</v>
      </c>
    </row>
    <row r="3" spans="1:15" x14ac:dyDescent="0.2">
      <c r="A3" s="2" t="s">
        <v>2</v>
      </c>
      <c r="B3" s="5">
        <v>23</v>
      </c>
      <c r="C3" s="19">
        <v>69896</v>
      </c>
      <c r="D3" s="8">
        <v>32.21</v>
      </c>
      <c r="E3" s="9">
        <v>11</v>
      </c>
      <c r="F3" s="8">
        <v>18.23</v>
      </c>
      <c r="G3" s="22">
        <v>27.04</v>
      </c>
      <c r="H3" s="9">
        <v>9</v>
      </c>
      <c r="I3" s="22">
        <v>16.88</v>
      </c>
      <c r="J3" s="22">
        <v>21.09</v>
      </c>
      <c r="K3" s="22">
        <v>40</v>
      </c>
      <c r="L3" s="22">
        <v>17.559999999999999</v>
      </c>
      <c r="M3" s="22">
        <v>30</v>
      </c>
      <c r="N3" s="22">
        <v>21.09</v>
      </c>
      <c r="O3" s="22">
        <v>40</v>
      </c>
    </row>
    <row r="4" spans="1:15" x14ac:dyDescent="0.2">
      <c r="A4" s="2" t="s">
        <v>3</v>
      </c>
      <c r="B4" s="5">
        <v>129</v>
      </c>
      <c r="C4" s="19">
        <v>94388.58</v>
      </c>
      <c r="D4" s="8">
        <v>43.89</v>
      </c>
      <c r="E4" s="9">
        <v>25</v>
      </c>
      <c r="F4" s="8">
        <v>43.89</v>
      </c>
      <c r="G4" s="22">
        <v>41.04</v>
      </c>
      <c r="H4" s="9">
        <v>31</v>
      </c>
      <c r="I4" s="22">
        <v>37.450000000000003</v>
      </c>
      <c r="J4" s="22">
        <v>24.8</v>
      </c>
      <c r="K4" s="22">
        <v>28.52</v>
      </c>
      <c r="L4" s="22">
        <v>18.93</v>
      </c>
      <c r="M4" s="22">
        <v>23.29</v>
      </c>
      <c r="N4" s="22">
        <v>23.16</v>
      </c>
      <c r="O4" s="22">
        <v>26.66</v>
      </c>
    </row>
    <row r="5" spans="1:15" x14ac:dyDescent="0.2">
      <c r="A5" s="2" t="s">
        <v>4</v>
      </c>
      <c r="B5" s="5">
        <v>14</v>
      </c>
      <c r="C5" s="19">
        <v>73194.12</v>
      </c>
      <c r="D5" s="8">
        <v>30.73</v>
      </c>
      <c r="E5" s="9">
        <v>5</v>
      </c>
      <c r="F5" s="8">
        <v>30.73</v>
      </c>
      <c r="G5" s="22">
        <v>0</v>
      </c>
      <c r="H5" s="9" t="s">
        <v>91</v>
      </c>
      <c r="I5" s="22">
        <v>0</v>
      </c>
      <c r="J5" s="22">
        <v>0</v>
      </c>
      <c r="K5" s="22">
        <v>0</v>
      </c>
      <c r="L5" s="22">
        <v>20.399999999999999</v>
      </c>
      <c r="M5" s="22">
        <v>20.399999999999999</v>
      </c>
      <c r="N5" s="22">
        <v>25.45</v>
      </c>
      <c r="O5" s="22">
        <v>25.45</v>
      </c>
    </row>
    <row r="6" spans="1:15" x14ac:dyDescent="0.2">
      <c r="A6" s="2" t="s">
        <v>5</v>
      </c>
      <c r="B6" s="5"/>
      <c r="C6" s="19"/>
      <c r="D6" s="8"/>
      <c r="E6" s="9"/>
      <c r="F6" s="8"/>
      <c r="G6" s="22"/>
      <c r="H6" s="9"/>
      <c r="I6" s="22"/>
      <c r="J6" s="22"/>
      <c r="K6" s="22"/>
      <c r="L6" s="22"/>
      <c r="M6" s="22"/>
      <c r="N6" s="22"/>
      <c r="O6" s="22"/>
    </row>
    <row r="7" spans="1:15" x14ac:dyDescent="0.2">
      <c r="A7" s="2" t="s">
        <v>6</v>
      </c>
      <c r="B7" s="5">
        <v>96</v>
      </c>
      <c r="C7" s="19">
        <v>88940</v>
      </c>
      <c r="D7" s="8">
        <f>82183/2080</f>
        <v>39.511057692307695</v>
      </c>
      <c r="E7" s="9">
        <v>9</v>
      </c>
      <c r="F7" s="8">
        <v>39.51</v>
      </c>
      <c r="G7" s="22">
        <v>36.56</v>
      </c>
      <c r="H7" s="9">
        <v>36</v>
      </c>
      <c r="I7" s="22">
        <f>76035/2080</f>
        <v>36.55528846153846</v>
      </c>
      <c r="J7" s="22">
        <v>23.09</v>
      </c>
      <c r="K7" s="22">
        <v>31.85</v>
      </c>
      <c r="L7" s="22">
        <v>18.72</v>
      </c>
      <c r="M7" s="22">
        <v>25.83</v>
      </c>
      <c r="N7" s="22">
        <v>21.89</v>
      </c>
      <c r="O7" s="22">
        <v>30.2</v>
      </c>
    </row>
    <row r="8" spans="1:15" x14ac:dyDescent="0.2">
      <c r="A8" s="2" t="s">
        <v>7</v>
      </c>
      <c r="B8" s="5">
        <v>57</v>
      </c>
      <c r="C8" s="19">
        <v>143486.51999999999</v>
      </c>
      <c r="D8" s="8">
        <v>64.03</v>
      </c>
      <c r="E8" s="9">
        <v>5</v>
      </c>
      <c r="F8" s="8">
        <v>48.61</v>
      </c>
      <c r="G8" s="22">
        <v>56.09</v>
      </c>
      <c r="H8" s="9">
        <v>11</v>
      </c>
      <c r="I8" s="22">
        <v>43.4</v>
      </c>
      <c r="J8" s="22">
        <v>35.07</v>
      </c>
      <c r="K8" s="22">
        <v>49.07</v>
      </c>
      <c r="L8" s="22">
        <v>24.59</v>
      </c>
      <c r="M8" s="22">
        <v>43.16</v>
      </c>
      <c r="N8" s="22">
        <v>30.08</v>
      </c>
      <c r="O8" s="22">
        <v>42.08</v>
      </c>
    </row>
    <row r="9" spans="1:15" x14ac:dyDescent="0.2">
      <c r="A9" s="2" t="s">
        <v>8</v>
      </c>
      <c r="B9" s="5">
        <v>31</v>
      </c>
      <c r="C9" s="19">
        <v>67915</v>
      </c>
      <c r="D9" s="8">
        <v>29.47</v>
      </c>
      <c r="E9" s="9">
        <v>26</v>
      </c>
      <c r="F9" s="8">
        <v>24.04</v>
      </c>
      <c r="G9" s="22">
        <v>0</v>
      </c>
      <c r="H9" s="9" t="s">
        <v>91</v>
      </c>
      <c r="I9" s="22">
        <v>0</v>
      </c>
      <c r="J9" s="22">
        <v>24.51</v>
      </c>
      <c r="K9" s="22">
        <v>18.32</v>
      </c>
      <c r="L9" s="22">
        <v>15</v>
      </c>
      <c r="M9" s="22">
        <v>20.83</v>
      </c>
      <c r="N9" s="22">
        <v>18.5</v>
      </c>
      <c r="O9" s="22">
        <v>25.2</v>
      </c>
    </row>
    <row r="10" spans="1:15" x14ac:dyDescent="0.2">
      <c r="A10" s="2" t="s">
        <v>9</v>
      </c>
      <c r="B10" s="5">
        <v>119</v>
      </c>
      <c r="C10" s="19">
        <v>101253.24</v>
      </c>
      <c r="D10" s="8">
        <v>52.5</v>
      </c>
      <c r="E10" s="9">
        <v>4</v>
      </c>
      <c r="F10" s="8">
        <v>46</v>
      </c>
      <c r="G10" s="22">
        <v>41.19</v>
      </c>
      <c r="H10" s="9">
        <v>7</v>
      </c>
      <c r="I10" s="22">
        <v>25.81</v>
      </c>
      <c r="J10" s="22">
        <v>25.65</v>
      </c>
      <c r="K10" s="22">
        <v>33.799999999999997</v>
      </c>
      <c r="L10" s="22">
        <v>29.9</v>
      </c>
      <c r="M10" s="22">
        <v>29.52</v>
      </c>
      <c r="N10" s="22">
        <v>23.61</v>
      </c>
      <c r="O10" s="22">
        <v>31.12</v>
      </c>
    </row>
    <row r="11" spans="1:15" x14ac:dyDescent="0.2">
      <c r="A11" s="2" t="s">
        <v>10</v>
      </c>
      <c r="B11" s="5">
        <v>193</v>
      </c>
      <c r="C11" s="19">
        <v>92747.199999999997</v>
      </c>
      <c r="D11" s="8">
        <v>47.71</v>
      </c>
      <c r="E11" s="9" t="s">
        <v>91</v>
      </c>
      <c r="F11" s="8">
        <v>0</v>
      </c>
      <c r="G11" s="22">
        <v>42.01</v>
      </c>
      <c r="H11" s="9" t="s">
        <v>91</v>
      </c>
      <c r="I11" s="22">
        <v>0</v>
      </c>
      <c r="J11" s="22">
        <v>24.12</v>
      </c>
      <c r="K11" s="22">
        <v>32.6</v>
      </c>
      <c r="L11" s="22">
        <v>0</v>
      </c>
      <c r="M11" s="50">
        <v>0</v>
      </c>
      <c r="N11" s="22">
        <v>20.25</v>
      </c>
      <c r="O11" s="22">
        <v>32.6</v>
      </c>
    </row>
    <row r="12" spans="1:15" x14ac:dyDescent="0.2">
      <c r="A12" s="2" t="s">
        <v>11</v>
      </c>
      <c r="B12" s="5">
        <v>37</v>
      </c>
      <c r="C12" s="19">
        <v>76353.63</v>
      </c>
      <c r="D12" s="8">
        <f>60996.47/2080</f>
        <v>29.325225961538461</v>
      </c>
      <c r="E12" s="9">
        <v>18</v>
      </c>
      <c r="F12" s="8">
        <v>25.13</v>
      </c>
      <c r="G12" s="22">
        <v>20.58</v>
      </c>
      <c r="H12" s="9">
        <v>7</v>
      </c>
      <c r="I12" s="22">
        <v>20.16</v>
      </c>
      <c r="J12" s="22">
        <v>22.65</v>
      </c>
      <c r="K12" s="22">
        <v>0</v>
      </c>
      <c r="L12" s="22">
        <v>17.73</v>
      </c>
      <c r="M12" s="22">
        <v>0</v>
      </c>
      <c r="N12" s="22">
        <v>21.28</v>
      </c>
      <c r="O12" s="22">
        <v>0</v>
      </c>
    </row>
    <row r="13" spans="1:15" x14ac:dyDescent="0.2">
      <c r="A13" s="2" t="s">
        <v>12</v>
      </c>
      <c r="B13" s="5"/>
      <c r="C13" s="19"/>
      <c r="D13" s="8"/>
      <c r="E13" s="9"/>
      <c r="F13" s="8"/>
      <c r="G13" s="22"/>
      <c r="H13" s="9"/>
      <c r="I13" s="22"/>
      <c r="J13" s="22"/>
      <c r="K13" s="22"/>
      <c r="L13" s="22"/>
      <c r="M13" s="22"/>
      <c r="N13" s="22"/>
      <c r="O13" s="22"/>
    </row>
    <row r="14" spans="1:15" x14ac:dyDescent="0.2">
      <c r="A14" s="2" t="s">
        <v>13</v>
      </c>
      <c r="B14" s="5">
        <v>8</v>
      </c>
      <c r="C14" s="19">
        <v>61000</v>
      </c>
      <c r="D14" s="8">
        <v>3821</v>
      </c>
      <c r="E14" s="9">
        <v>25</v>
      </c>
      <c r="F14" s="8">
        <v>0</v>
      </c>
      <c r="G14" s="22">
        <v>0</v>
      </c>
      <c r="H14" s="9" t="s">
        <v>91</v>
      </c>
      <c r="I14" s="22">
        <v>0</v>
      </c>
      <c r="J14" s="22">
        <v>0</v>
      </c>
      <c r="K14" s="22">
        <v>0</v>
      </c>
      <c r="L14" s="22">
        <v>15</v>
      </c>
      <c r="M14" s="22">
        <v>17</v>
      </c>
      <c r="N14" s="22">
        <v>21.6</v>
      </c>
      <c r="O14" s="22">
        <v>24.6</v>
      </c>
    </row>
    <row r="15" spans="1:15" x14ac:dyDescent="0.2">
      <c r="A15" s="2" t="s">
        <v>14</v>
      </c>
      <c r="B15" s="5">
        <v>282</v>
      </c>
      <c r="C15" s="19">
        <v>124201</v>
      </c>
      <c r="D15" s="8">
        <v>56.2</v>
      </c>
      <c r="E15" s="9">
        <v>9</v>
      </c>
      <c r="F15" s="8">
        <v>52.83</v>
      </c>
      <c r="G15" s="22">
        <v>50.79</v>
      </c>
      <c r="H15" s="9">
        <v>1</v>
      </c>
      <c r="I15" s="22">
        <v>49.63</v>
      </c>
      <c r="J15" s="22">
        <v>30.36</v>
      </c>
      <c r="K15" s="22">
        <v>41.71</v>
      </c>
      <c r="L15" s="22">
        <v>21.08</v>
      </c>
      <c r="M15" s="22">
        <v>28.57</v>
      </c>
      <c r="N15" s="22">
        <v>20.97</v>
      </c>
      <c r="O15" s="22">
        <v>32.880000000000003</v>
      </c>
    </row>
    <row r="16" spans="1:15" x14ac:dyDescent="0.2">
      <c r="A16" s="2" t="s">
        <v>15</v>
      </c>
      <c r="B16" s="5">
        <v>26</v>
      </c>
      <c r="C16" s="19">
        <v>65563.16</v>
      </c>
      <c r="D16" s="8">
        <v>24.63</v>
      </c>
      <c r="E16" s="66">
        <v>1</v>
      </c>
      <c r="F16" s="67">
        <v>19.7</v>
      </c>
      <c r="G16" s="67">
        <v>23.04</v>
      </c>
      <c r="H16" s="68">
        <v>17</v>
      </c>
      <c r="I16" s="22">
        <v>18.43</v>
      </c>
      <c r="J16" s="67">
        <v>24.63</v>
      </c>
      <c r="K16" s="22">
        <v>24.63</v>
      </c>
      <c r="L16" s="69">
        <v>14.81</v>
      </c>
      <c r="M16" s="67">
        <v>18.510000000000002</v>
      </c>
      <c r="N16" s="22">
        <v>19.7</v>
      </c>
      <c r="O16" s="67">
        <v>24.63</v>
      </c>
    </row>
    <row r="17" spans="1:15" x14ac:dyDescent="0.2">
      <c r="A17" s="2" t="s">
        <v>16</v>
      </c>
      <c r="B17" s="5">
        <v>104</v>
      </c>
      <c r="C17" s="19">
        <v>90040.23</v>
      </c>
      <c r="D17" s="8">
        <v>36.840000000000003</v>
      </c>
      <c r="E17" s="9">
        <v>15</v>
      </c>
      <c r="F17" s="8">
        <v>35.590000000000003</v>
      </c>
      <c r="G17" s="22">
        <v>30.8</v>
      </c>
      <c r="H17" s="9">
        <v>21</v>
      </c>
      <c r="I17" s="22">
        <v>25.96</v>
      </c>
      <c r="J17" s="22">
        <v>23.3</v>
      </c>
      <c r="K17" s="22">
        <v>30.8</v>
      </c>
      <c r="L17" s="22">
        <v>20.43</v>
      </c>
      <c r="M17" s="22">
        <v>26.78</v>
      </c>
      <c r="N17" s="22">
        <v>20.149999999999999</v>
      </c>
      <c r="O17" s="22">
        <v>30.8</v>
      </c>
    </row>
    <row r="18" spans="1:15" x14ac:dyDescent="0.2">
      <c r="A18" s="4" t="s">
        <v>17</v>
      </c>
      <c r="B18" s="5">
        <v>9</v>
      </c>
      <c r="C18" s="19">
        <v>71250</v>
      </c>
      <c r="D18" s="8">
        <v>21.57</v>
      </c>
      <c r="E18" s="9">
        <v>2</v>
      </c>
      <c r="F18" s="8">
        <v>21.57</v>
      </c>
      <c r="G18" s="8">
        <v>0</v>
      </c>
      <c r="H18" s="9" t="s">
        <v>91</v>
      </c>
      <c r="I18" s="8">
        <v>0</v>
      </c>
      <c r="J18" s="8">
        <v>0</v>
      </c>
      <c r="K18" s="8">
        <v>0</v>
      </c>
      <c r="L18" s="8">
        <v>11.25</v>
      </c>
      <c r="M18" s="8">
        <v>13.1</v>
      </c>
      <c r="N18" s="8">
        <v>19</v>
      </c>
      <c r="O18" s="8">
        <v>20.32</v>
      </c>
    </row>
    <row r="19" spans="1:15" x14ac:dyDescent="0.2">
      <c r="A19" s="2" t="s">
        <v>18</v>
      </c>
      <c r="B19" s="5">
        <v>35</v>
      </c>
      <c r="C19" s="19">
        <v>76556.210000000006</v>
      </c>
      <c r="D19" s="8">
        <v>33.450000000000003</v>
      </c>
      <c r="E19" s="9">
        <v>20</v>
      </c>
      <c r="F19" s="8">
        <v>22.52</v>
      </c>
      <c r="G19" s="22">
        <v>25.77</v>
      </c>
      <c r="H19" s="9">
        <v>11</v>
      </c>
      <c r="I19" s="22">
        <v>20.04</v>
      </c>
      <c r="J19" s="22">
        <v>18.91</v>
      </c>
      <c r="K19" s="22">
        <v>18.91</v>
      </c>
      <c r="L19" s="22">
        <v>17.59</v>
      </c>
      <c r="M19" s="22">
        <v>0</v>
      </c>
      <c r="N19" s="22">
        <v>19.37</v>
      </c>
      <c r="O19" s="22">
        <v>0</v>
      </c>
    </row>
    <row r="20" spans="1:15" x14ac:dyDescent="0.2">
      <c r="A20" s="2" t="s">
        <v>19</v>
      </c>
      <c r="B20" s="5">
        <v>16</v>
      </c>
      <c r="C20" s="19">
        <v>49448</v>
      </c>
      <c r="D20" s="8">
        <v>21.75</v>
      </c>
      <c r="E20" s="9">
        <v>5</v>
      </c>
      <c r="F20" s="8">
        <v>16</v>
      </c>
      <c r="G20" s="22">
        <v>0</v>
      </c>
      <c r="H20" s="9" t="s">
        <v>91</v>
      </c>
      <c r="I20" s="22">
        <v>0</v>
      </c>
      <c r="J20" s="22">
        <v>0</v>
      </c>
      <c r="K20" s="22">
        <v>0</v>
      </c>
      <c r="L20" s="22">
        <v>14</v>
      </c>
      <c r="M20" s="22">
        <v>18.22</v>
      </c>
      <c r="N20" s="22">
        <v>14</v>
      </c>
      <c r="O20" s="22">
        <v>20.47</v>
      </c>
    </row>
    <row r="21" spans="1:15" x14ac:dyDescent="0.2">
      <c r="A21" s="2" t="s">
        <v>20</v>
      </c>
      <c r="B21" s="5"/>
      <c r="C21" s="19"/>
      <c r="D21" s="8"/>
      <c r="E21" s="9"/>
      <c r="F21" s="8"/>
      <c r="G21" s="22"/>
      <c r="H21" s="9"/>
      <c r="I21" s="22"/>
      <c r="J21" s="22"/>
      <c r="K21" s="22"/>
      <c r="L21" s="22"/>
      <c r="M21" s="22"/>
      <c r="N21" s="22"/>
      <c r="O21" s="22"/>
    </row>
    <row r="22" spans="1:15" x14ac:dyDescent="0.2">
      <c r="A22" s="2" t="s">
        <v>21</v>
      </c>
      <c r="B22" s="5">
        <v>22</v>
      </c>
      <c r="C22" s="19">
        <v>71332.600000000006</v>
      </c>
      <c r="D22" s="8">
        <v>30.41</v>
      </c>
      <c r="E22" s="9">
        <v>7</v>
      </c>
      <c r="F22" s="8">
        <v>28.91</v>
      </c>
      <c r="G22" s="22">
        <v>0</v>
      </c>
      <c r="H22" s="9" t="s">
        <v>91</v>
      </c>
      <c r="I22" s="22">
        <v>0</v>
      </c>
      <c r="J22" s="22">
        <v>0</v>
      </c>
      <c r="K22" s="22">
        <v>0</v>
      </c>
      <c r="L22" s="22">
        <v>17.5</v>
      </c>
      <c r="M22" s="22">
        <v>21.03</v>
      </c>
      <c r="N22" s="22">
        <v>25.61</v>
      </c>
      <c r="O22" s="22">
        <v>25.61</v>
      </c>
    </row>
    <row r="23" spans="1:15" x14ac:dyDescent="0.2">
      <c r="A23" s="2" t="s">
        <v>22</v>
      </c>
      <c r="B23" s="5">
        <v>47</v>
      </c>
      <c r="C23" s="19">
        <v>87384</v>
      </c>
      <c r="D23" s="8">
        <v>37.74</v>
      </c>
      <c r="E23" s="9">
        <v>6</v>
      </c>
      <c r="F23" s="8">
        <v>32.26</v>
      </c>
      <c r="G23" s="22">
        <v>25.57</v>
      </c>
      <c r="H23" s="9">
        <v>6</v>
      </c>
      <c r="I23" s="22">
        <v>21.54</v>
      </c>
      <c r="J23" s="22">
        <v>21.54</v>
      </c>
      <c r="K23" s="22">
        <v>28.92</v>
      </c>
      <c r="L23" s="22">
        <v>17.739999999999998</v>
      </c>
      <c r="M23" s="22">
        <v>24.3</v>
      </c>
      <c r="N23" s="22">
        <v>19.64</v>
      </c>
      <c r="O23" s="22">
        <v>26.61</v>
      </c>
    </row>
    <row r="24" spans="1:15" x14ac:dyDescent="0.2">
      <c r="A24" s="2" t="s">
        <v>23</v>
      </c>
      <c r="B24" s="5">
        <v>37</v>
      </c>
      <c r="C24" s="19">
        <v>69922</v>
      </c>
      <c r="D24" s="8">
        <v>30.33</v>
      </c>
      <c r="E24" s="9">
        <v>21</v>
      </c>
      <c r="F24" s="8">
        <v>0</v>
      </c>
      <c r="G24" s="22">
        <v>25.4</v>
      </c>
      <c r="H24" s="9">
        <v>18</v>
      </c>
      <c r="I24" s="22">
        <v>0</v>
      </c>
      <c r="J24" s="22">
        <v>24.99</v>
      </c>
      <c r="K24" s="22">
        <v>27.69</v>
      </c>
      <c r="L24" s="22">
        <v>15.87</v>
      </c>
      <c r="M24" s="22">
        <v>26.44</v>
      </c>
      <c r="N24" s="22">
        <v>19.71</v>
      </c>
      <c r="O24" s="22">
        <v>27.84</v>
      </c>
    </row>
    <row r="25" spans="1:15" x14ac:dyDescent="0.2">
      <c r="A25" s="2" t="s">
        <v>24</v>
      </c>
      <c r="B25" s="5">
        <v>34</v>
      </c>
      <c r="C25" s="19">
        <v>79359</v>
      </c>
      <c r="D25" s="8">
        <v>29.11</v>
      </c>
      <c r="E25" s="9">
        <v>19</v>
      </c>
      <c r="F25" s="8">
        <v>0</v>
      </c>
      <c r="G25" s="22">
        <v>28.59</v>
      </c>
      <c r="H25" s="9">
        <v>22</v>
      </c>
      <c r="I25" s="22">
        <v>0</v>
      </c>
      <c r="J25" s="22">
        <v>22.4</v>
      </c>
      <c r="K25" s="22">
        <v>23.35</v>
      </c>
      <c r="L25" s="22">
        <v>0</v>
      </c>
      <c r="M25" s="22">
        <v>0</v>
      </c>
      <c r="N25" s="22">
        <v>22.12</v>
      </c>
      <c r="O25" s="22">
        <v>0</v>
      </c>
    </row>
    <row r="26" spans="1:15" x14ac:dyDescent="0.2">
      <c r="A26" s="2" t="s">
        <v>25</v>
      </c>
      <c r="B26" s="5">
        <v>37</v>
      </c>
      <c r="C26" s="19">
        <v>63500</v>
      </c>
      <c r="D26" s="8">
        <v>26.7</v>
      </c>
      <c r="E26" s="9">
        <v>11</v>
      </c>
      <c r="F26" s="8">
        <v>0</v>
      </c>
      <c r="G26" s="22">
        <v>20.85</v>
      </c>
      <c r="H26" s="9">
        <v>4</v>
      </c>
      <c r="I26" s="22">
        <v>0</v>
      </c>
      <c r="J26" s="22">
        <v>23</v>
      </c>
      <c r="K26" s="22">
        <v>26.55</v>
      </c>
      <c r="L26" s="22">
        <v>15.5</v>
      </c>
      <c r="M26" s="22">
        <v>19.170000000000002</v>
      </c>
      <c r="N26" s="22">
        <v>19.350000000000001</v>
      </c>
      <c r="O26" s="22">
        <v>24.82</v>
      </c>
    </row>
    <row r="27" spans="1:15" x14ac:dyDescent="0.2">
      <c r="A27" s="2" t="s">
        <v>26</v>
      </c>
      <c r="B27" s="5">
        <v>63</v>
      </c>
      <c r="C27" s="19">
        <v>81156</v>
      </c>
      <c r="D27" s="8">
        <v>34.06</v>
      </c>
      <c r="E27" s="9">
        <v>20</v>
      </c>
      <c r="F27" s="8">
        <v>31.73</v>
      </c>
      <c r="G27" s="22">
        <v>29.8</v>
      </c>
      <c r="H27" s="9">
        <v>10</v>
      </c>
      <c r="I27" s="22">
        <v>28.01</v>
      </c>
      <c r="J27" s="22">
        <v>31.6</v>
      </c>
      <c r="K27" s="22">
        <v>36.64</v>
      </c>
      <c r="L27" s="22">
        <v>16.170000000000002</v>
      </c>
      <c r="M27" s="22">
        <v>22.33</v>
      </c>
      <c r="N27" s="22">
        <v>19.29</v>
      </c>
      <c r="O27" s="22">
        <v>26.28</v>
      </c>
    </row>
    <row r="28" spans="1:15" x14ac:dyDescent="0.2">
      <c r="A28" s="2" t="s">
        <v>27</v>
      </c>
      <c r="B28" s="5">
        <v>49</v>
      </c>
      <c r="C28" s="19">
        <v>77695</v>
      </c>
      <c r="D28" s="8">
        <f>65000/2080</f>
        <v>31.25</v>
      </c>
      <c r="E28" s="9">
        <v>16</v>
      </c>
      <c r="F28" s="8">
        <v>0</v>
      </c>
      <c r="G28" s="22">
        <f>69888/2080</f>
        <v>33.6</v>
      </c>
      <c r="H28" s="9">
        <v>16</v>
      </c>
      <c r="I28" s="8">
        <v>0</v>
      </c>
      <c r="J28" s="22">
        <f>65520/2080</f>
        <v>31.5</v>
      </c>
      <c r="K28" s="22">
        <v>0</v>
      </c>
      <c r="L28" s="22">
        <v>0</v>
      </c>
      <c r="M28" s="22">
        <v>0</v>
      </c>
      <c r="N28" s="22">
        <v>21</v>
      </c>
      <c r="O28" s="22">
        <v>29</v>
      </c>
    </row>
    <row r="29" spans="1:15" x14ac:dyDescent="0.2">
      <c r="A29" s="2" t="s">
        <v>28</v>
      </c>
      <c r="B29" s="5">
        <v>296</v>
      </c>
      <c r="C29" s="19">
        <v>112639.02</v>
      </c>
      <c r="D29" s="8">
        <v>59.37</v>
      </c>
      <c r="E29" s="9">
        <v>9</v>
      </c>
      <c r="F29" s="8">
        <v>47</v>
      </c>
      <c r="G29" s="22">
        <v>53.68</v>
      </c>
      <c r="H29" s="9">
        <v>11</v>
      </c>
      <c r="I29" s="22">
        <v>47.88</v>
      </c>
      <c r="J29" s="22">
        <v>27.91</v>
      </c>
      <c r="K29" s="22">
        <v>39.46</v>
      </c>
      <c r="L29" s="22">
        <v>19.420000000000002</v>
      </c>
      <c r="M29" s="22">
        <v>27.41</v>
      </c>
      <c r="N29" s="22">
        <v>25.16</v>
      </c>
      <c r="O29" s="22">
        <v>37.21</v>
      </c>
    </row>
    <row r="30" spans="1:15" x14ac:dyDescent="0.2">
      <c r="A30" s="2" t="s">
        <v>29</v>
      </c>
      <c r="B30" s="5">
        <v>55</v>
      </c>
      <c r="C30" s="19">
        <v>95556</v>
      </c>
      <c r="D30" s="8">
        <v>44.92</v>
      </c>
      <c r="E30" s="9">
        <v>27</v>
      </c>
      <c r="F30" s="8">
        <v>30.31</v>
      </c>
      <c r="G30" s="22">
        <v>43.33</v>
      </c>
      <c r="H30" s="9">
        <v>23</v>
      </c>
      <c r="I30" s="22">
        <v>27.53</v>
      </c>
      <c r="J30" s="22">
        <v>23.42</v>
      </c>
      <c r="K30" s="22">
        <v>34.700000000000003</v>
      </c>
      <c r="L30" s="22">
        <v>20.58</v>
      </c>
      <c r="M30" s="22">
        <v>30.47</v>
      </c>
      <c r="N30" s="22">
        <v>23.42</v>
      </c>
      <c r="O30" s="22">
        <v>34.700000000000003</v>
      </c>
    </row>
    <row r="31" spans="1:15" x14ac:dyDescent="0.2">
      <c r="A31" s="2" t="s">
        <v>30</v>
      </c>
      <c r="B31" s="5">
        <v>24</v>
      </c>
      <c r="C31" s="19">
        <v>66643.199999999997</v>
      </c>
      <c r="D31" s="8">
        <v>29.26</v>
      </c>
      <c r="E31" s="9">
        <v>11</v>
      </c>
      <c r="F31" s="8">
        <v>24.32</v>
      </c>
      <c r="G31" s="22">
        <v>25.71</v>
      </c>
      <c r="H31" s="9">
        <v>11</v>
      </c>
      <c r="I31" s="22">
        <v>24.32</v>
      </c>
      <c r="J31" s="22">
        <v>20.66</v>
      </c>
      <c r="K31" s="22">
        <v>35.78</v>
      </c>
      <c r="L31" s="22">
        <v>16.88</v>
      </c>
      <c r="M31" s="22">
        <v>21.02</v>
      </c>
      <c r="N31" s="22">
        <v>19.309999999999999</v>
      </c>
      <c r="O31" s="22">
        <v>25.75</v>
      </c>
    </row>
    <row r="32" spans="1:15" x14ac:dyDescent="0.2">
      <c r="A32" s="2" t="s">
        <v>31</v>
      </c>
      <c r="B32" s="5">
        <v>17</v>
      </c>
      <c r="C32" s="19">
        <v>50827</v>
      </c>
      <c r="D32" s="8">
        <v>20.8</v>
      </c>
      <c r="E32" s="9">
        <v>12</v>
      </c>
      <c r="F32" s="8">
        <v>0</v>
      </c>
      <c r="G32" s="22">
        <v>16.2</v>
      </c>
      <c r="H32" s="9">
        <v>4</v>
      </c>
      <c r="I32" s="22">
        <v>0</v>
      </c>
      <c r="J32" s="22">
        <v>0</v>
      </c>
      <c r="K32" s="22">
        <v>0</v>
      </c>
      <c r="L32" s="22">
        <v>12.15</v>
      </c>
      <c r="M32" s="22">
        <v>0</v>
      </c>
      <c r="N32" s="22">
        <v>16.36</v>
      </c>
      <c r="O32" s="22">
        <v>0</v>
      </c>
    </row>
    <row r="33" spans="1:15" x14ac:dyDescent="0.2">
      <c r="A33" s="2" t="s">
        <v>32</v>
      </c>
      <c r="B33" s="5">
        <v>14</v>
      </c>
      <c r="C33" s="19">
        <v>60552</v>
      </c>
      <c r="D33" s="8">
        <v>26.66</v>
      </c>
      <c r="E33" s="9">
        <v>5</v>
      </c>
      <c r="F33" s="8">
        <v>23.69</v>
      </c>
      <c r="G33" s="22">
        <v>0</v>
      </c>
      <c r="H33" s="9" t="s">
        <v>91</v>
      </c>
      <c r="I33" s="22">
        <v>0</v>
      </c>
      <c r="J33" s="22">
        <v>22.66</v>
      </c>
      <c r="K33" s="22">
        <v>39.729999999999997</v>
      </c>
      <c r="L33" s="22">
        <v>0</v>
      </c>
      <c r="M33" s="39">
        <v>0</v>
      </c>
      <c r="N33" s="22">
        <v>20.6</v>
      </c>
      <c r="O33" s="22">
        <v>36.119999999999997</v>
      </c>
    </row>
    <row r="34" spans="1:15" x14ac:dyDescent="0.2">
      <c r="A34" s="2" t="s">
        <v>33</v>
      </c>
      <c r="B34" s="5">
        <v>86</v>
      </c>
      <c r="C34" s="19">
        <v>83395.199999999997</v>
      </c>
      <c r="D34" s="8">
        <v>41.3</v>
      </c>
      <c r="E34" s="9">
        <v>5</v>
      </c>
      <c r="F34" s="8">
        <v>23</v>
      </c>
      <c r="G34" s="22">
        <v>35.47</v>
      </c>
      <c r="H34" s="9">
        <v>18</v>
      </c>
      <c r="I34" s="22">
        <v>20</v>
      </c>
      <c r="J34" s="22">
        <v>25</v>
      </c>
      <c r="K34" s="22">
        <v>32</v>
      </c>
      <c r="L34" s="22">
        <v>18.25</v>
      </c>
      <c r="M34" s="22">
        <v>24.5</v>
      </c>
      <c r="N34" s="22">
        <v>23</v>
      </c>
      <c r="O34" s="22">
        <v>32</v>
      </c>
    </row>
    <row r="35" spans="1:15" x14ac:dyDescent="0.2">
      <c r="A35" s="2" t="s">
        <v>34</v>
      </c>
      <c r="B35" s="5">
        <v>33</v>
      </c>
      <c r="C35" s="19">
        <v>76030.5</v>
      </c>
      <c r="D35" s="8">
        <v>36.11</v>
      </c>
      <c r="E35" s="9">
        <v>32</v>
      </c>
      <c r="F35" s="8">
        <v>0</v>
      </c>
      <c r="G35" s="22">
        <v>0</v>
      </c>
      <c r="H35" s="9" t="s">
        <v>91</v>
      </c>
      <c r="I35" s="22">
        <v>0</v>
      </c>
      <c r="J35" s="22">
        <v>21.5</v>
      </c>
      <c r="K35" s="22">
        <v>0</v>
      </c>
      <c r="L35" s="22">
        <v>17.5</v>
      </c>
      <c r="M35" s="22">
        <v>0</v>
      </c>
      <c r="N35" s="22">
        <v>21.5</v>
      </c>
      <c r="O35" s="22">
        <v>0</v>
      </c>
    </row>
    <row r="36" spans="1:15" x14ac:dyDescent="0.2">
      <c r="A36" s="2" t="s">
        <v>35</v>
      </c>
      <c r="B36" s="5">
        <v>43</v>
      </c>
      <c r="C36" s="19">
        <v>98134</v>
      </c>
      <c r="D36" s="8">
        <v>42.47</v>
      </c>
      <c r="E36" s="9">
        <v>1</v>
      </c>
      <c r="F36" s="8">
        <v>37.090000000000003</v>
      </c>
      <c r="G36" s="22">
        <v>38.22</v>
      </c>
      <c r="H36" s="9">
        <v>19</v>
      </c>
      <c r="I36" s="22">
        <v>31.1</v>
      </c>
      <c r="J36" s="22">
        <v>30.78</v>
      </c>
      <c r="K36" s="22">
        <v>30.78</v>
      </c>
      <c r="L36" s="22">
        <v>18.850000000000001</v>
      </c>
      <c r="M36" s="22">
        <v>26.79</v>
      </c>
      <c r="N36" s="22">
        <v>26.59</v>
      </c>
      <c r="O36" s="22">
        <v>32.979999999999997</v>
      </c>
    </row>
    <row r="37" spans="1:15" x14ac:dyDescent="0.2">
      <c r="A37" s="2" t="s">
        <v>36</v>
      </c>
      <c r="B37" s="5">
        <v>21</v>
      </c>
      <c r="C37" s="19">
        <v>61401.599999999999</v>
      </c>
      <c r="D37" s="8">
        <f>53248/2080</f>
        <v>25.6</v>
      </c>
      <c r="E37" s="9">
        <v>17</v>
      </c>
      <c r="F37" s="8">
        <v>19</v>
      </c>
      <c r="G37" s="22">
        <v>0</v>
      </c>
      <c r="H37" s="9" t="s">
        <v>91</v>
      </c>
      <c r="I37" s="22">
        <v>0</v>
      </c>
      <c r="J37" s="22">
        <f>52000/2080</f>
        <v>25</v>
      </c>
      <c r="K37" s="22">
        <v>0</v>
      </c>
      <c r="L37" s="22">
        <v>15</v>
      </c>
      <c r="M37" s="22">
        <v>16.37</v>
      </c>
      <c r="N37" s="22">
        <v>19.32</v>
      </c>
      <c r="O37" s="22">
        <v>20.28</v>
      </c>
    </row>
    <row r="38" spans="1:15" x14ac:dyDescent="0.2">
      <c r="A38" s="2" t="s">
        <v>37</v>
      </c>
      <c r="B38" s="5">
        <v>65</v>
      </c>
      <c r="C38" s="19">
        <v>66868</v>
      </c>
      <c r="D38" s="8">
        <v>26.93</v>
      </c>
      <c r="E38" s="9">
        <v>12</v>
      </c>
      <c r="F38" s="8">
        <v>18.149999999999999</v>
      </c>
      <c r="G38" s="22">
        <v>21.09</v>
      </c>
      <c r="H38" s="9">
        <v>0</v>
      </c>
      <c r="I38" s="22">
        <v>21.09</v>
      </c>
      <c r="J38" s="22">
        <v>0</v>
      </c>
      <c r="K38" s="22" t="s">
        <v>91</v>
      </c>
      <c r="L38" s="22">
        <v>0</v>
      </c>
      <c r="M38" s="22">
        <v>0</v>
      </c>
      <c r="N38" s="22">
        <v>0</v>
      </c>
      <c r="O38" s="22">
        <v>0</v>
      </c>
    </row>
    <row r="39" spans="1:15" x14ac:dyDescent="0.2">
      <c r="A39" s="2" t="s">
        <v>38</v>
      </c>
      <c r="B39" s="5">
        <v>46</v>
      </c>
      <c r="C39" s="19">
        <v>79804.399999999994</v>
      </c>
      <c r="D39" s="8">
        <v>34.15</v>
      </c>
      <c r="E39" s="9">
        <v>25</v>
      </c>
      <c r="F39" s="8">
        <v>20.190000000000001</v>
      </c>
      <c r="G39" s="22">
        <v>28.4</v>
      </c>
      <c r="H39" s="9">
        <v>21</v>
      </c>
      <c r="I39" s="22">
        <v>24.75</v>
      </c>
      <c r="J39" s="22">
        <v>27.25</v>
      </c>
      <c r="K39" s="22">
        <v>27.31</v>
      </c>
      <c r="L39" s="22">
        <v>18.46</v>
      </c>
      <c r="M39" s="22">
        <v>22.58</v>
      </c>
      <c r="N39" s="22">
        <v>20.75</v>
      </c>
      <c r="O39" s="22">
        <v>23.06</v>
      </c>
    </row>
    <row r="40" spans="1:15" x14ac:dyDescent="0.2">
      <c r="A40" s="2" t="s">
        <v>39</v>
      </c>
      <c r="B40" s="5">
        <v>24</v>
      </c>
      <c r="C40" s="19">
        <v>60600</v>
      </c>
      <c r="D40" s="8">
        <v>25.48</v>
      </c>
      <c r="E40" s="9">
        <v>15</v>
      </c>
      <c r="F40" s="8">
        <v>22.12</v>
      </c>
      <c r="G40" s="22">
        <v>22.45</v>
      </c>
      <c r="H40" s="9">
        <v>8</v>
      </c>
      <c r="I40" s="22">
        <v>20.96</v>
      </c>
      <c r="J40" s="22">
        <v>19.5</v>
      </c>
      <c r="K40" s="22">
        <v>22.12</v>
      </c>
      <c r="L40" s="22">
        <v>16.079999999999998</v>
      </c>
      <c r="M40" s="22">
        <v>22.53</v>
      </c>
      <c r="N40" s="22">
        <v>19.5</v>
      </c>
      <c r="O40" s="22">
        <v>22.72</v>
      </c>
    </row>
    <row r="41" spans="1:15" x14ac:dyDescent="0.2">
      <c r="A41" s="2" t="s">
        <v>40</v>
      </c>
      <c r="B41" s="5">
        <v>54</v>
      </c>
      <c r="C41" s="19">
        <v>70672.42</v>
      </c>
      <c r="D41" s="8">
        <f>66785.44/2080</f>
        <v>32.108384615384615</v>
      </c>
      <c r="E41" s="9">
        <v>17</v>
      </c>
      <c r="F41" s="8">
        <v>0</v>
      </c>
      <c r="G41" s="22">
        <f>61630/2080</f>
        <v>29.629807692307693</v>
      </c>
      <c r="H41" s="9">
        <v>4</v>
      </c>
      <c r="I41" s="22">
        <v>0</v>
      </c>
      <c r="J41" s="22">
        <v>0</v>
      </c>
      <c r="K41" s="22">
        <v>0</v>
      </c>
      <c r="L41" s="22">
        <v>16.899999999999999</v>
      </c>
      <c r="M41" s="22">
        <v>23</v>
      </c>
      <c r="N41" s="22">
        <v>20.059999999999999</v>
      </c>
      <c r="O41" s="22">
        <v>32</v>
      </c>
    </row>
    <row r="42" spans="1:15" x14ac:dyDescent="0.2">
      <c r="A42" s="2" t="s">
        <v>41</v>
      </c>
      <c r="B42" s="5">
        <v>17</v>
      </c>
      <c r="C42" s="19">
        <v>74026</v>
      </c>
      <c r="D42" s="8">
        <v>40.35</v>
      </c>
      <c r="E42" s="9">
        <v>9</v>
      </c>
      <c r="F42" s="8">
        <v>34</v>
      </c>
      <c r="G42" s="22">
        <v>0</v>
      </c>
      <c r="H42" s="9" t="s">
        <v>91</v>
      </c>
      <c r="I42" s="22">
        <v>0</v>
      </c>
      <c r="J42" s="22">
        <v>28</v>
      </c>
      <c r="K42" s="22">
        <v>31</v>
      </c>
      <c r="L42" s="22">
        <v>19.63</v>
      </c>
      <c r="M42" s="22">
        <v>25.36</v>
      </c>
      <c r="N42" s="22">
        <v>22.39</v>
      </c>
      <c r="O42" s="22">
        <v>28.5</v>
      </c>
    </row>
    <row r="43" spans="1:15" x14ac:dyDescent="0.2">
      <c r="A43" s="2" t="s">
        <v>42</v>
      </c>
      <c r="B43" s="5">
        <v>136</v>
      </c>
      <c r="C43" s="19">
        <v>104020</v>
      </c>
      <c r="D43" s="8">
        <v>47.12</v>
      </c>
      <c r="E43" s="9">
        <v>12</v>
      </c>
      <c r="F43" s="8">
        <v>45.05</v>
      </c>
      <c r="G43" s="22">
        <v>43.62</v>
      </c>
      <c r="H43" s="9">
        <v>16</v>
      </c>
      <c r="I43" s="22">
        <v>42.65</v>
      </c>
      <c r="J43" s="22">
        <v>24.7</v>
      </c>
      <c r="K43" s="22">
        <v>30.28</v>
      </c>
      <c r="L43" s="22">
        <v>0</v>
      </c>
      <c r="M43" s="22">
        <v>0</v>
      </c>
      <c r="N43" s="22">
        <v>22.25</v>
      </c>
      <c r="O43" s="22">
        <v>28.28</v>
      </c>
    </row>
    <row r="44" spans="1:15" x14ac:dyDescent="0.2">
      <c r="A44" s="2" t="s">
        <v>43</v>
      </c>
      <c r="B44" s="5">
        <v>51</v>
      </c>
      <c r="C44" s="19">
        <v>100255.05</v>
      </c>
      <c r="D44" s="8">
        <v>48.03</v>
      </c>
      <c r="E44" s="9">
        <v>4</v>
      </c>
      <c r="F44" s="8">
        <v>42.8</v>
      </c>
      <c r="G44" s="22">
        <v>38.24</v>
      </c>
      <c r="H44" s="9">
        <v>5</v>
      </c>
      <c r="I44" s="22">
        <v>36.590000000000003</v>
      </c>
      <c r="J44" s="22">
        <v>26.71</v>
      </c>
      <c r="K44" s="22">
        <v>45.02</v>
      </c>
      <c r="L44" s="22">
        <v>19</v>
      </c>
      <c r="M44" s="22">
        <v>26.6</v>
      </c>
      <c r="N44" s="22">
        <v>25.43</v>
      </c>
      <c r="O44" s="22">
        <v>39.42</v>
      </c>
    </row>
    <row r="45" spans="1:15" x14ac:dyDescent="0.2">
      <c r="A45" s="4" t="s">
        <v>44</v>
      </c>
      <c r="B45" s="12">
        <v>31</v>
      </c>
      <c r="C45" s="21">
        <v>79560</v>
      </c>
      <c r="D45" s="17">
        <v>31.93</v>
      </c>
      <c r="E45" s="13">
        <v>1</v>
      </c>
      <c r="F45" s="17">
        <v>31.93</v>
      </c>
      <c r="G45" s="31">
        <v>30.89</v>
      </c>
      <c r="H45" s="13">
        <v>10</v>
      </c>
      <c r="I45" s="31">
        <v>0</v>
      </c>
      <c r="J45" s="31">
        <v>24.5</v>
      </c>
      <c r="K45" s="31">
        <v>28.81</v>
      </c>
      <c r="L45" s="31">
        <v>21.79</v>
      </c>
      <c r="M45" s="31">
        <v>29.71</v>
      </c>
      <c r="N45" s="31">
        <v>20.18</v>
      </c>
      <c r="O45" s="31">
        <v>23.44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&amp;K03-0172021 IAC Salary Survey&amp;R&amp;K03+032Sheriff's Office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Info</vt:lpstr>
      <vt:lpstr>CEOs</vt:lpstr>
      <vt:lpstr>Benefits</vt:lpstr>
      <vt:lpstr>Assessor</vt:lpstr>
      <vt:lpstr>Clerk</vt:lpstr>
      <vt:lpstr>Commissioner</vt:lpstr>
      <vt:lpstr>Coroner</vt:lpstr>
      <vt:lpstr>Pros Atty</vt:lpstr>
      <vt:lpstr>Sheriff</vt:lpstr>
      <vt:lpstr>Treasurer</vt:lpstr>
      <vt:lpstr>Dept Heads</vt:lpstr>
      <vt:lpstr>Benefits!Print_Titles</vt:lpstr>
      <vt:lpstr>CEOs!Print_Titles</vt:lpstr>
      <vt:lpstr>'County Info'!Print_Titles</vt:lpstr>
    </vt:vector>
  </TitlesOfParts>
  <Company>Idaho Association of Counties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Cundiff</dc:creator>
  <cp:lastModifiedBy>Kristin Cundiff</cp:lastModifiedBy>
  <cp:lastPrinted>2016-06-06T19:15:48Z</cp:lastPrinted>
  <dcterms:created xsi:type="dcterms:W3CDTF">2015-03-04T20:49:08Z</dcterms:created>
  <dcterms:modified xsi:type="dcterms:W3CDTF">2022-05-06T22:50:05Z</dcterms:modified>
</cp:coreProperties>
</file>