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Shared drives/Shared Drive/Publications/Salary Survey/2021 Salary Survey/"/>
    </mc:Choice>
  </mc:AlternateContent>
  <xr:revisionPtr revIDLastSave="0" documentId="8_{9B6ABFAD-5F75-2F45-9CC1-1D3C8FF3399C}" xr6:coauthVersionLast="46" xr6:coauthVersionMax="46" xr10:uidLastSave="{00000000-0000-0000-0000-000000000000}"/>
  <bookViews>
    <workbookView xWindow="-74260" yWindow="-6040" windowWidth="28820" windowHeight="18760" tabRatio="733" xr2:uid="{00000000-000D-0000-FFFF-FFFF00000000}"/>
  </bookViews>
  <sheets>
    <sheet name="County Info" sheetId="2" r:id="rId1"/>
    <sheet name="CEOs" sheetId="11" r:id="rId2"/>
    <sheet name="Benefits" sheetId="10" r:id="rId3"/>
    <sheet name="Assessor" sheetId="1" r:id="rId4"/>
    <sheet name="Clerk" sheetId="3" r:id="rId5"/>
    <sheet name="Commissioner" sheetId="4" r:id="rId6"/>
    <sheet name="Coroner" sheetId="6" r:id="rId7"/>
    <sheet name="Pros Atty" sheetId="7" r:id="rId8"/>
    <sheet name="Sheriff" sheetId="8" r:id="rId9"/>
    <sheet name="Treasurer" sheetId="9" r:id="rId10"/>
    <sheet name="Dept Heads" sheetId="5" r:id="rId11"/>
  </sheets>
  <definedNames>
    <definedName name="_xlnm.Print_Titles" localSheetId="2">Benefits!$A:$A,Benefits!$1:$1</definedName>
    <definedName name="_xlnm.Print_Titles" localSheetId="1">CEOs!$A:$A,CEOs!$1:$1</definedName>
    <definedName name="_xlnm.Print_Titles" localSheetId="0">'County Info'!$A:$A,'County Info'!$1:$1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1" l="1"/>
  <c r="K14" i="11"/>
  <c r="I14" i="11"/>
  <c r="H14" i="11"/>
  <c r="G14" i="11"/>
  <c r="F14" i="11"/>
  <c r="E14" i="11"/>
  <c r="D14" i="11"/>
  <c r="H13" i="5"/>
  <c r="N12" i="5"/>
  <c r="J12" i="2"/>
  <c r="V33" i="10" l="1"/>
  <c r="W34" i="5"/>
  <c r="K19" i="10" l="1"/>
  <c r="E19" i="10"/>
  <c r="D19" i="10"/>
  <c r="D2" i="7" l="1"/>
  <c r="P24" i="10"/>
  <c r="O24" i="10"/>
  <c r="L24" i="10"/>
  <c r="D24" i="10"/>
  <c r="E25" i="10"/>
  <c r="H3" i="5"/>
  <c r="D3" i="8"/>
  <c r="D24" i="7"/>
  <c r="D23" i="8"/>
  <c r="U23" i="10"/>
  <c r="AF22" i="5"/>
  <c r="D27" i="7" l="1"/>
  <c r="L14" i="10"/>
  <c r="K14" i="10"/>
  <c r="F14" i="10"/>
  <c r="C14" i="10"/>
  <c r="D14" i="10"/>
  <c r="D41" i="1"/>
  <c r="G28" i="8"/>
  <c r="D28" i="8"/>
  <c r="D28" i="7"/>
  <c r="D26" i="7"/>
  <c r="C14" i="9"/>
  <c r="C14" i="8"/>
  <c r="C14" i="7"/>
  <c r="C14" i="6"/>
  <c r="D14" i="4"/>
  <c r="C14" i="4"/>
  <c r="C14" i="3"/>
  <c r="C14" i="1"/>
  <c r="D10" i="3"/>
  <c r="E34" i="10" l="1"/>
  <c r="D34" i="10"/>
  <c r="C34" i="10"/>
  <c r="O34" i="10"/>
  <c r="K34" i="10"/>
  <c r="E29" i="10"/>
  <c r="D29" i="10"/>
  <c r="C29" i="10"/>
  <c r="O27" i="10" l="1"/>
  <c r="E11" i="10"/>
  <c r="E12" i="10"/>
  <c r="D11" i="10"/>
  <c r="K27" i="10"/>
  <c r="V40" i="10"/>
  <c r="S40" i="10"/>
  <c r="L40" i="10"/>
  <c r="K40" i="10"/>
  <c r="E40" i="10"/>
  <c r="C40" i="10"/>
  <c r="S45" i="10"/>
  <c r="L45" i="10"/>
  <c r="D38" i="10"/>
  <c r="O36" i="10"/>
  <c r="K36" i="10"/>
  <c r="E36" i="10"/>
  <c r="D36" i="10"/>
  <c r="L31" i="10"/>
  <c r="C31" i="10"/>
  <c r="D25" i="10"/>
  <c r="K23" i="10"/>
  <c r="L22" i="10"/>
  <c r="L4" i="10"/>
  <c r="K4" i="10"/>
  <c r="B4" i="10"/>
</calcChain>
</file>

<file path=xl/sharedStrings.xml><?xml version="1.0" encoding="utf-8"?>
<sst xmlns="http://schemas.openxmlformats.org/spreadsheetml/2006/main" count="1273" uniqueCount="244">
  <si>
    <t>County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</si>
  <si>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</si>
  <si>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</si>
  <si>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</si>
  <si>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</si>
  <si>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</si>
  <si>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</si>
  <si>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</si>
  <si>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</si>
  <si>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</si>
  <si>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</si>
  <si>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</si>
  <si>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</si>
  <si>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</si>
  <si>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</si>
  <si>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</si>
  <si>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</si>
  <si>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</si>
  <si>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</si>
  <si>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</si>
  <si>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</si>
  <si>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</si>
  <si>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</si>
  <si>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</si>
  <si>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</si>
  <si>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</si>
  <si>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</si>
  <si>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</si>
  <si>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</si>
  <si>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</si>
  <si>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</si>
  <si>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</si>
  <si>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</si>
  <si>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</si>
  <si>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</si>
  <si>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</si>
  <si>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</si>
  <si>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</si>
  <si>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</si>
  <si>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</si>
  <si>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</si>
  <si>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</si>
  <si>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</si>
  <si>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 xml:space="preserve">Valley </t>
  </si>
  <si>
    <t>Washington</t>
  </si>
  <si>
    <t># Supervised</t>
  </si>
  <si>
    <t>Assessor</t>
  </si>
  <si>
    <t># Employees</t>
  </si>
  <si>
    <t># Full Time</t>
  </si>
  <si>
    <t># Part Time</t>
  </si>
  <si>
    <t># Seasonal</t>
  </si>
  <si>
    <t>Vacation Days - New</t>
  </si>
  <si>
    <t>Vacation Days - 6th Year</t>
  </si>
  <si>
    <t>Vacation Days - 11th Year</t>
  </si>
  <si>
    <t>Sick Days - New</t>
  </si>
  <si>
    <t>Sick Days - 6th Year</t>
  </si>
  <si>
    <t>Sick Days - 11th Year</t>
  </si>
  <si>
    <t>Additional Holidays</t>
  </si>
  <si>
    <t>Carryover of Vacation/Sick Leave?</t>
  </si>
  <si>
    <t>Max Sick Leave</t>
  </si>
  <si>
    <t>Compensate for Unused?</t>
  </si>
  <si>
    <t>Upon Termination Only?</t>
  </si>
  <si>
    <t>Max Vacation Days</t>
  </si>
  <si>
    <t>Max Sick Leave Days</t>
  </si>
  <si>
    <t>Time Off without pay?</t>
  </si>
  <si>
    <t>Health Insurance Provider</t>
  </si>
  <si>
    <t>Monthly Cost - Employee, no dependents</t>
  </si>
  <si>
    <t>Monthly Cost Paid by County</t>
  </si>
  <si>
    <t>Monthly Cost Paid by Employee</t>
  </si>
  <si>
    <t>Montly Cost - Employee, Spouse, 2 Children</t>
  </si>
  <si>
    <t>Family Cost Paid by County</t>
  </si>
  <si>
    <t>Family Cost Paid by Employee</t>
  </si>
  <si>
    <t>Yes</t>
  </si>
  <si>
    <t>Clerk</t>
  </si>
  <si>
    <t>Court Supervisor</t>
  </si>
  <si>
    <t>Indigent Director</t>
  </si>
  <si>
    <t>N/A</t>
  </si>
  <si>
    <t>Elections Supervisor</t>
  </si>
  <si>
    <t>Commission Chair</t>
  </si>
  <si>
    <t>Commissioner</t>
  </si>
  <si>
    <t>Coroner</t>
  </si>
  <si>
    <t>Prosecuting Attorney</t>
  </si>
  <si>
    <t>Sheriff</t>
  </si>
  <si>
    <t>Treasurer</t>
  </si>
  <si>
    <t>Dental Insurance?</t>
  </si>
  <si>
    <t>Vision Insurance?</t>
  </si>
  <si>
    <t>Long Term Disability?</t>
  </si>
  <si>
    <t>Short Term Disability?</t>
  </si>
  <si>
    <t>Chief Juvenile Probation Officer</t>
  </si>
  <si>
    <t>Comm Chair</t>
  </si>
  <si>
    <t>Total Employees</t>
  </si>
  <si>
    <t>-</t>
  </si>
  <si>
    <t>Hours Required 
for Benefits</t>
  </si>
  <si>
    <t>Max Vacation
Days</t>
  </si>
  <si>
    <t>Regence Blue Shield</t>
  </si>
  <si>
    <t>Contract</t>
  </si>
  <si>
    <t>Years of Experience</t>
  </si>
  <si>
    <t>Starting Rate</t>
  </si>
  <si>
    <t>CD Years of Experience</t>
  </si>
  <si>
    <t>CD Starting Rate</t>
  </si>
  <si>
    <t>Court Sup Years of Experience</t>
  </si>
  <si>
    <t>Court Sup Starting Rate</t>
  </si>
  <si>
    <t>Indigent Years of Experience</t>
  </si>
  <si>
    <t>Elections Years of Experience</t>
  </si>
  <si>
    <t>Elections Starting Rate</t>
  </si>
  <si>
    <t>Indigent Starting Rate</t>
  </si>
  <si>
    <t>Friday after Thanksgiving</t>
  </si>
  <si>
    <t>Unlimited</t>
  </si>
  <si>
    <t>Full Payout</t>
  </si>
  <si>
    <t>No Payout</t>
  </si>
  <si>
    <t>Dispatcher Max</t>
  </si>
  <si>
    <t>Detective/Investigator Max2</t>
  </si>
  <si>
    <t>Detective/Investigator Min</t>
  </si>
  <si>
    <t>Dispatcher Min</t>
  </si>
  <si>
    <t>Patrol Deputy Max2</t>
  </si>
  <si>
    <t>Patrol Deputy Min</t>
  </si>
  <si>
    <t>CD Year of Experience</t>
  </si>
  <si>
    <t>Chief Deputy Current Rate</t>
  </si>
  <si>
    <t>Chief Deputy Starting Rate</t>
  </si>
  <si>
    <t>Jail Administrator Current Rate</t>
  </si>
  <si>
    <t>JA Years of Experience</t>
  </si>
  <si>
    <t>JA Starting Rate</t>
  </si>
  <si>
    <t>P&amp;Z Director Current Rate</t>
  </si>
  <si>
    <t>P&amp;Z Years of Experience</t>
  </si>
  <si>
    <t>P&amp;Z Starting Rate</t>
  </si>
  <si>
    <t>Public Works Director Current Rate</t>
  </si>
  <si>
    <t>PW Years of Experience</t>
  </si>
  <si>
    <t>PW Starting Rate</t>
  </si>
  <si>
    <t>R&amp;B Years of Experience</t>
  </si>
  <si>
    <t>Road &amp; Bridge Supervisor Current Rate</t>
  </si>
  <si>
    <t>R&amp;B Starting Rate</t>
  </si>
  <si>
    <t>Solid Waste Supervisor Current Rate</t>
  </si>
  <si>
    <t>SW Years of Experience</t>
  </si>
  <si>
    <t>SW Starting Rate</t>
  </si>
  <si>
    <t>CJP Years of Experience</t>
  </si>
  <si>
    <t>CJP Starting Rate</t>
  </si>
  <si>
    <t>MP Years of Experience</t>
  </si>
  <si>
    <t>MP Starting Rate</t>
  </si>
  <si>
    <t>Misdemeanor Probation Supervisor Current Rate</t>
  </si>
  <si>
    <t>WS Years of Experience</t>
  </si>
  <si>
    <t>WS Starting Rate</t>
  </si>
  <si>
    <t>Weed Supervisor Current Rate</t>
  </si>
  <si>
    <t>Emergency Mgr Current Rate</t>
  </si>
  <si>
    <t>EM Years of Experience</t>
  </si>
  <si>
    <t>EM Starting Rate</t>
  </si>
  <si>
    <t>IT Director Current Rate</t>
  </si>
  <si>
    <t>IT Years of Experience</t>
  </si>
  <si>
    <t>IT Starting Rate</t>
  </si>
  <si>
    <t>Max earned in one yr</t>
  </si>
  <si>
    <t>Blue Cross of Idaho</t>
  </si>
  <si>
    <t>Not Offered</t>
  </si>
  <si>
    <t>3 days bereavement</t>
  </si>
  <si>
    <t>No</t>
  </si>
  <si>
    <t>Remaining Balance</t>
  </si>
  <si>
    <t>GemPlan</t>
  </si>
  <si>
    <t>Depending on yrs/service</t>
  </si>
  <si>
    <t>?</t>
  </si>
  <si>
    <t>11-12</t>
  </si>
  <si>
    <t>Friday after Thanksgiving; 3 Bereavement Days</t>
  </si>
  <si>
    <t>Up to 30 days depending on yrs/worked</t>
  </si>
  <si>
    <t>Friday after Thanksgiving; Day after Christmas</t>
  </si>
  <si>
    <t>Friday after Thanksgiving; Christmas Eve</t>
  </si>
  <si>
    <t>1 floating holiday</t>
  </si>
  <si>
    <t>No Max</t>
  </si>
  <si>
    <t>PacificSource</t>
  </si>
  <si>
    <t>Up to 20 days</t>
  </si>
  <si>
    <t>Mayo Clinic Health Solutions</t>
  </si>
  <si>
    <t>25% of balance</t>
  </si>
  <si>
    <t>Current + 5</t>
  </si>
  <si>
    <t>Floating Holiday</t>
  </si>
  <si>
    <t>Friday after Thanksgiving; One Floating Holiday</t>
  </si>
  <si>
    <t>1/2 day before Thanksgiving and Christmas</t>
  </si>
  <si>
    <t>Varies</t>
  </si>
  <si>
    <t>Current Building Inspector</t>
  </si>
  <si>
    <t>Building Inspector Years of Experience</t>
  </si>
  <si>
    <t>Building Inspector Starting Rate</t>
  </si>
  <si>
    <t>Self Funded</t>
  </si>
  <si>
    <t>TPA is Regence</t>
  </si>
  <si>
    <t>20% accrued at retirement</t>
  </si>
  <si>
    <t>Current Public Defender</t>
  </si>
  <si>
    <t>PD Years of Experience</t>
  </si>
  <si>
    <t>PD Starting Rate</t>
  </si>
  <si>
    <t>HR Director Starting Rate</t>
  </si>
  <si>
    <t>HR Director Years of Experience</t>
  </si>
  <si>
    <t>Current HR Director</t>
  </si>
  <si>
    <t>1 personal day</t>
  </si>
  <si>
    <t>Up to 36.25 days depending on yrs/worked</t>
  </si>
  <si>
    <t>Self-Funded</t>
  </si>
  <si>
    <t>120 hrs</t>
  </si>
  <si>
    <t>192 hrs</t>
  </si>
  <si>
    <t>Friday after Thanksgiving; Christmas Eve; Bereavement; Administrative Leave</t>
  </si>
  <si>
    <t>After 480 hours, balance is paid at 25%</t>
  </si>
  <si>
    <t>Friday after Thanksgiving; Christmas Eve if not on weekend</t>
  </si>
  <si>
    <t>Select Health</t>
  </si>
  <si>
    <t>% based on seniority</t>
  </si>
  <si>
    <t>$520.28/$470.28</t>
  </si>
  <si>
    <t>$45.00/$95.00</t>
  </si>
  <si>
    <t>$1631.96/$1531.96</t>
  </si>
  <si>
    <t>$290/$390</t>
  </si>
  <si>
    <t>Friday after Thanksgiving; 3 hours on Christmas Eve; 1 hour on NYE</t>
  </si>
  <si>
    <t>30-50% depending on yrs served</t>
  </si>
  <si>
    <t>$625/month</t>
  </si>
  <si>
    <t>$5167/month</t>
  </si>
  <si>
    <t>up to 48 days depending on yrs worked</t>
  </si>
  <si>
    <t>Total 2020 Wages</t>
  </si>
  <si>
    <t>FY20 GF Expenses</t>
  </si>
  <si>
    <t>FY20 Justice Expenses</t>
  </si>
  <si>
    <t>FY20 District Court Expenses</t>
  </si>
  <si>
    <t>FY20 Indigent Fund Expenses</t>
  </si>
  <si>
    <t>FY20 Revaluation Expenses</t>
  </si>
  <si>
    <t>FY20 Junior College Tuition Expenses</t>
  </si>
  <si>
    <t>2019 Population</t>
  </si>
  <si>
    <t>Notes</t>
  </si>
  <si>
    <t xml:space="preserve">We have a PPO plan, and offer HSA medical plan (EE Only and Family plans). We also have PTO program. These may differ from other counties when comparisons are being made. </t>
  </si>
  <si>
    <t>None</t>
  </si>
  <si>
    <t xml:space="preserve">Our coverage does not allow for spouses on the insurance. </t>
  </si>
  <si>
    <t>$25/call</t>
  </si>
  <si>
    <t>$14,650/yr</t>
  </si>
  <si>
    <t>Vision included with medical</t>
  </si>
  <si>
    <t>$1,200/yr</t>
  </si>
  <si>
    <t>$1,000/mo</t>
  </si>
  <si>
    <t>Self Funded; Blue Cross</t>
  </si>
  <si>
    <t>Board Approved Floating Holiday</t>
  </si>
  <si>
    <t>$4,665/yr</t>
  </si>
  <si>
    <t>$4,069/yr</t>
  </si>
  <si>
    <t>$5,500/mo</t>
  </si>
  <si>
    <t>Commissioners might approve a floating holiday</t>
  </si>
  <si>
    <t>Half their accrual</t>
  </si>
  <si>
    <t>$25.02 + $150/mo</t>
  </si>
  <si>
    <t xml:space="preserve"> $21.09 + $275/mo </t>
  </si>
  <si>
    <t xml:space="preserve"> Current rate + $275/mo </t>
  </si>
  <si>
    <t>Current rate + $150/mo</t>
  </si>
  <si>
    <t>$400/mo</t>
  </si>
  <si>
    <t>$50,000/yr</t>
  </si>
  <si>
    <t>50% of balance after 3 years service</t>
  </si>
  <si>
    <t>1/3 of sick before 2010</t>
  </si>
  <si>
    <t>$132.60/mo</t>
  </si>
  <si>
    <t>$815.48/mo</t>
  </si>
  <si>
    <t>$3564/mo</t>
  </si>
  <si>
    <t>$956.67/mo</t>
  </si>
  <si>
    <t>$588.46/mo</t>
  </si>
  <si>
    <t>$2,811/yr</t>
  </si>
  <si>
    <t>Friday after Thanksgiving; 1/2 day Christmas Eve</t>
  </si>
  <si>
    <t xml:space="preserve">Blue Cross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</si>
</sst>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_-&quot;$&quot;* #,##0_-;\-&quot;$&quot;* #,##0_-;_-&quot;$&quot;* &quot;-&quot;??_-;_-@_-"/>
    <numFmt numFmtId="168" formatCode="_-* #,##0_-;\-* #,##0_-;_-* &quot;-&quot;??_-;_-@_-"/>
    <numFmt numFmtId="169" formatCode="_([$$-409]* #,##0.00_);_([$$-409]* \(#,##0.00\);_([$$-409]* &quot;-&quot;??_);_(@_)"/>
    <numFmt numFmtId="170" formatCode="_(&quot;$&quot;* #,##0_);_(&quot;$&quot;* \(#,##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Helvetica Neue"/>
      <family val="2"/>
    </font>
    <font>
      <sz val="10"/>
      <color theme="1"/>
      <name val="Helvetica Neue"/>
      <family val="2"/>
    </font>
    <font>
      <sz val="12"/>
      <color theme="1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Helvetica Neue"/>
      <family val="2"/>
    </font>
    <font>
      <sz val="10"/>
      <color theme="0"/>
      <name val="Helvetica Neue"/>
      <family val="2"/>
    </font>
    <font>
      <sz val="10"/>
      <color theme="1"/>
      <name val="Helvetica Neue"/>
      <family val="2"/>
    </font>
    <font>
      <sz val="10"/>
      <color rgb="FF000000"/>
      <name val="Helvetica Neue"/>
      <family val="2"/>
    </font>
    <font>
      <sz val="10"/>
      <color rgb="FFFF0000"/>
      <name val="Helvetica Neue"/>
      <family val="2"/>
    </font>
    <font>
      <sz val="10"/>
      <color rgb="FF333D47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rgb="FFDCE6F1"/>
      </patternFill>
    </fill>
  </fills>
  <borders count="2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</borders>
  <cellStyleXfs count="8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44" fontId="8" fillId="0" borderId="0" xfId="75" applyNumberFormat="1" applyFont="1" applyAlignment="1">
      <alignment horizontal="right"/>
    </xf>
    <xf numFmtId="44" fontId="8" fillId="0" borderId="0" xfId="75" applyFont="1" applyAlignment="1">
      <alignment horizontal="right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44" fontId="8" fillId="0" borderId="0" xfId="0" applyNumberFormat="1" applyFont="1" applyBorder="1" applyAlignment="1">
      <alignment horizontal="right"/>
    </xf>
    <xf numFmtId="44" fontId="8" fillId="0" borderId="0" xfId="75" applyFont="1" applyBorder="1" applyAlignment="1">
      <alignment horizontal="right"/>
    </xf>
    <xf numFmtId="44" fontId="8" fillId="0" borderId="0" xfId="75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8" fontId="8" fillId="0" borderId="0" xfId="51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8" fontId="8" fillId="0" borderId="0" xfId="51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 wrapText="1"/>
    </xf>
    <xf numFmtId="2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9" fontId="8" fillId="0" borderId="0" xfId="72" applyFont="1" applyAlignment="1">
      <alignment horizontal="right"/>
    </xf>
    <xf numFmtId="9" fontId="8" fillId="0" borderId="0" xfId="72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" fontId="8" fillId="0" borderId="0" xfId="75" applyNumberFormat="1" applyFont="1" applyAlignment="1">
      <alignment horizontal="right"/>
    </xf>
    <xf numFmtId="44" fontId="8" fillId="0" borderId="0" xfId="75" applyFont="1" applyAlignment="1">
      <alignment horizontal="left"/>
    </xf>
    <xf numFmtId="169" fontId="8" fillId="0" borderId="0" xfId="75" applyNumberFormat="1" applyFont="1" applyAlignment="1">
      <alignment horizontal="right"/>
    </xf>
    <xf numFmtId="1" fontId="8" fillId="0" borderId="0" xfId="75" applyNumberFormat="1" applyFont="1" applyBorder="1" applyAlignment="1">
      <alignment horizontal="right"/>
    </xf>
    <xf numFmtId="170" fontId="8" fillId="0" borderId="0" xfId="75" applyNumberFormat="1" applyFont="1" applyAlignment="1">
      <alignment horizontal="right"/>
    </xf>
    <xf numFmtId="0" fontId="8" fillId="0" borderId="0" xfId="72" applyNumberFormat="1" applyFont="1" applyAlignment="1">
      <alignment horizontal="right"/>
    </xf>
    <xf numFmtId="2" fontId="8" fillId="0" borderId="0" xfId="75" applyNumberFormat="1" applyFont="1" applyAlignment="1">
      <alignment horizontal="right"/>
    </xf>
    <xf numFmtId="1" fontId="8" fillId="0" borderId="0" xfId="72" applyNumberFormat="1" applyFont="1" applyAlignment="1">
      <alignment horizontal="right"/>
    </xf>
    <xf numFmtId="4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8" fontId="8" fillId="0" borderId="0" xfId="72" applyNumberFormat="1" applyFont="1" applyBorder="1" applyAlignment="1">
      <alignment horizontal="right"/>
    </xf>
    <xf numFmtId="164" fontId="8" fillId="0" borderId="0" xfId="0" applyNumberFormat="1" applyFont="1" applyAlignment="1"/>
    <xf numFmtId="0" fontId="10" fillId="3" borderId="1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1" fontId="11" fillId="0" borderId="0" xfId="0" applyNumberFormat="1" applyFont="1" applyAlignment="1">
      <alignment horizontal="right"/>
    </xf>
    <xf numFmtId="1" fontId="11" fillId="0" borderId="0" xfId="75" applyNumberFormat="1" applyFont="1" applyAlignment="1">
      <alignment horizontal="right"/>
    </xf>
    <xf numFmtId="44" fontId="11" fillId="0" borderId="0" xfId="75" applyFont="1" applyAlignment="1">
      <alignment horizontal="right"/>
    </xf>
    <xf numFmtId="44" fontId="0" fillId="0" borderId="0" xfId="75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44" fontId="11" fillId="0" borderId="0" xfId="75" applyFont="1" applyAlignment="1">
      <alignment horizontal="left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44" fontId="11" fillId="0" borderId="0" xfId="75" applyFont="1" applyBorder="1" applyAlignment="1">
      <alignment horizontal="right"/>
    </xf>
    <xf numFmtId="1" fontId="11" fillId="0" borderId="0" xfId="75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44" fontId="8" fillId="0" borderId="0" xfId="75" applyNumberFormat="1" applyFont="1" applyAlignment="1">
      <alignment horizontal="left"/>
    </xf>
    <xf numFmtId="164" fontId="8" fillId="0" borderId="0" xfId="75" applyNumberFormat="1" applyFont="1" applyAlignment="1">
      <alignment horizontal="right"/>
    </xf>
    <xf numFmtId="44" fontId="13" fillId="0" borderId="0" xfId="75" applyNumberFormat="1" applyFont="1" applyAlignment="1">
      <alignment horizontal="right"/>
    </xf>
    <xf numFmtId="0" fontId="13" fillId="0" borderId="0" xfId="0" applyFont="1" applyAlignment="1">
      <alignment horizontal="right"/>
    </xf>
    <xf numFmtId="167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44" fontId="13" fillId="0" borderId="0" xfId="75" applyFont="1" applyAlignment="1">
      <alignment horizontal="right"/>
    </xf>
    <xf numFmtId="44" fontId="13" fillId="0" borderId="0" xfId="0" applyNumberFormat="1" applyFont="1" applyAlignment="1">
      <alignment horizontal="right"/>
    </xf>
    <xf numFmtId="0" fontId="14" fillId="3" borderId="1" xfId="0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/>
    </xf>
    <xf numFmtId="44" fontId="14" fillId="3" borderId="1" xfId="0" applyNumberFormat="1" applyFont="1" applyFill="1" applyBorder="1" applyAlignment="1">
      <alignment horizontal="right"/>
    </xf>
    <xf numFmtId="1" fontId="13" fillId="0" borderId="0" xfId="75" applyNumberFormat="1" applyFont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 wrapText="1"/>
    </xf>
    <xf numFmtId="44" fontId="10" fillId="4" borderId="1" xfId="0" applyNumberFormat="1" applyFont="1" applyFill="1" applyBorder="1" applyAlignment="1">
      <alignment horizontal="right"/>
    </xf>
    <xf numFmtId="169" fontId="8" fillId="0" borderId="0" xfId="0" applyNumberFormat="1" applyFont="1" applyAlignment="1">
      <alignment horizontal="right"/>
    </xf>
    <xf numFmtId="44" fontId="15" fillId="0" borderId="0" xfId="0" applyNumberFormat="1" applyFont="1" applyAlignment="1">
      <alignment horizontal="right"/>
    </xf>
    <xf numFmtId="0" fontId="16" fillId="0" borderId="0" xfId="0" applyFont="1"/>
    <xf numFmtId="3" fontId="8" fillId="0" borderId="0" xfId="0" applyNumberFormat="1" applyFont="1" applyAlignment="1">
      <alignment horizontal="right"/>
    </xf>
    <xf numFmtId="164" fontId="10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9" fontId="8" fillId="0" borderId="0" xfId="0" applyNumberFormat="1" applyFont="1" applyAlignment="1">
      <alignment horizontal="right"/>
    </xf>
  </cellXfs>
  <cellStyles count="82">
    <cellStyle name="Comma" xfId="51" builtinId="3"/>
    <cellStyle name="Currency" xfId="7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4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3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Percent" xfId="72" builtinId="5"/>
  </cellStyles>
  <dxfs count="169"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6" displayName="Table36" ref="A1:L45" totalsRowShown="0" headerRowDxfId="168" dataDxfId="167">
  <autoFilter ref="A1:L45" xr:uid="{00000000-0009-0000-0100-000005000000}"/>
  <tableColumns count="12">
    <tableColumn id="1" xr3:uid="{00000000-0010-0000-0000-000001000000}" name="County" dataDxfId="166"/>
    <tableColumn id="2" xr3:uid="{00000000-0010-0000-0000-000002000000}" name="# Employees" dataDxfId="165"/>
    <tableColumn id="3" xr3:uid="{00000000-0010-0000-0000-000003000000}" name="# Full Time" dataDxfId="164"/>
    <tableColumn id="9" xr3:uid="{00000000-0010-0000-0000-000009000000}" name="# Part Time" dataDxfId="163"/>
    <tableColumn id="13" xr3:uid="{00000000-0010-0000-0000-00000D000000}" name="# Seasonal" dataDxfId="162"/>
    <tableColumn id="12" xr3:uid="{00000000-0010-0000-0000-00000C000000}" name="Total 2020 Wages" dataDxfId="161"/>
    <tableColumn id="11" xr3:uid="{00000000-0010-0000-0000-00000B000000}" name="FY20 GF Expenses" dataDxfId="160" dataCellStyle="Currency"/>
    <tableColumn id="10" xr3:uid="{00000000-0010-0000-0000-00000A000000}" name="FY20 Justice Expenses" dataDxfId="159" dataCellStyle="Currency"/>
    <tableColumn id="5" xr3:uid="{00000000-0010-0000-0000-000005000000}" name="FY20 District Court Expenses" dataDxfId="158" dataCellStyle="Currency"/>
    <tableColumn id="7" xr3:uid="{00000000-0010-0000-0000-000007000000}" name="FY20 Indigent Fund Expenses" dataDxfId="157" dataCellStyle="Currency"/>
    <tableColumn id="6" xr3:uid="{00000000-0010-0000-0000-000006000000}" name="FY20 Revaluation Expenses" dataDxfId="156" dataCellStyle="Currency"/>
    <tableColumn id="4" xr3:uid="{00000000-0010-0000-0000-000004000000}" name="FY20 Junior College Tuition Expenses" dataDxfId="155" dataCellStyle="Currency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378910111213" displayName="Table378910111213" ref="A1:F45" totalsRowShown="0" headerRowDxfId="46" dataDxfId="45">
  <autoFilter ref="A1:F45" xr:uid="{00000000-0009-0000-0100-00000C000000}"/>
  <tableColumns count="6">
    <tableColumn id="1" xr3:uid="{00000000-0010-0000-0900-000001000000}" name="County" dataDxfId="44"/>
    <tableColumn id="2" xr3:uid="{00000000-0010-0000-0900-000002000000}" name="# Supervised" dataDxfId="43"/>
    <tableColumn id="3" xr3:uid="{00000000-0010-0000-0900-000003000000}" name="Treasurer" dataDxfId="42"/>
    <tableColumn id="6" xr3:uid="{00000000-0010-0000-0900-000006000000}" name="Chief Deputy Current Rate" dataDxfId="41" dataCellStyle="Currency"/>
    <tableColumn id="5" xr3:uid="{00000000-0010-0000-0900-000005000000}" name="CD Years of Experience" dataDxfId="40"/>
    <tableColumn id="4" xr3:uid="{00000000-0010-0000-0900-000004000000}" name="CD Starting Rate" dataDxfId="39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e3789" displayName="Table3789" ref="A1:AK45" totalsRowShown="0" headerRowDxfId="38" dataDxfId="37">
  <autoFilter ref="A1:AK45" xr:uid="{00000000-0009-0000-0100-000008000000}"/>
  <tableColumns count="37">
    <tableColumn id="1" xr3:uid="{00000000-0010-0000-0A00-000001000000}" name="County" dataDxfId="36"/>
    <tableColumn id="2" xr3:uid="{00000000-0010-0000-0A00-000002000000}" name="P&amp;Z Director Current Rate" dataDxfId="35"/>
    <tableColumn id="6" xr3:uid="{00000000-0010-0000-0A00-000006000000}" name="P&amp;Z Years of Experience" dataDxfId="34"/>
    <tableColumn id="5" xr3:uid="{00000000-0010-0000-0A00-000005000000}" name="P&amp;Z Starting Rate" dataDxfId="33"/>
    <tableColumn id="3" xr3:uid="{00000000-0010-0000-0A00-000003000000}" name="Public Works Director Current Rate" dataDxfId="32"/>
    <tableColumn id="8" xr3:uid="{00000000-0010-0000-0A00-000008000000}" name="PW Years of Experience" dataDxfId="31"/>
    <tableColumn id="7" xr3:uid="{00000000-0010-0000-0A00-000007000000}" name="PW Starting Rate" dataDxfId="30"/>
    <tableColumn id="9" xr3:uid="{00000000-0010-0000-0A00-000009000000}" name="Road &amp; Bridge Supervisor Current Rate" dataDxfId="29"/>
    <tableColumn id="16" xr3:uid="{00000000-0010-0000-0A00-000010000000}" name="R&amp;B Years of Experience" dataDxfId="28"/>
    <tableColumn id="15" xr3:uid="{00000000-0010-0000-0A00-00000F000000}" name="R&amp;B Starting Rate" dataDxfId="27"/>
    <tableColumn id="11" xr3:uid="{00000000-0010-0000-0A00-00000B000000}" name="Solid Waste Supervisor Current Rate" dataDxfId="26"/>
    <tableColumn id="18" xr3:uid="{00000000-0010-0000-0A00-000012000000}" name="SW Years of Experience" dataDxfId="25"/>
    <tableColumn id="17" xr3:uid="{00000000-0010-0000-0A00-000011000000}" name="SW Starting Rate" dataDxfId="24"/>
    <tableColumn id="10" xr3:uid="{00000000-0010-0000-0A00-00000A000000}" name="Chief Juvenile Probation Officer" dataDxfId="23"/>
    <tableColumn id="20" xr3:uid="{00000000-0010-0000-0A00-000014000000}" name="CJP Years of Experience" dataDxfId="22"/>
    <tableColumn id="19" xr3:uid="{00000000-0010-0000-0A00-000013000000}" name="CJP Starting Rate" dataDxfId="21"/>
    <tableColumn id="14" xr3:uid="{00000000-0010-0000-0A00-00000E000000}" name="Misdemeanor Probation Supervisor Current Rate" dataDxfId="20"/>
    <tableColumn id="22" xr3:uid="{00000000-0010-0000-0A00-000016000000}" name="MP Years of Experience" dataDxfId="19"/>
    <tableColumn id="21" xr3:uid="{00000000-0010-0000-0A00-000015000000}" name="MP Starting Rate" dataDxfId="18"/>
    <tableColumn id="13" xr3:uid="{00000000-0010-0000-0A00-00000D000000}" name="Weed Supervisor Current Rate" dataDxfId="17"/>
    <tableColumn id="24" xr3:uid="{00000000-0010-0000-0A00-000018000000}" name="WS Years of Experience" dataDxfId="16"/>
    <tableColumn id="23" xr3:uid="{00000000-0010-0000-0A00-000017000000}" name="WS Starting Rate" dataDxfId="15"/>
    <tableColumn id="12" xr3:uid="{00000000-0010-0000-0A00-00000C000000}" name="Emergency Mgr Current Rate" dataDxfId="14"/>
    <tableColumn id="28" xr3:uid="{00000000-0010-0000-0A00-00001C000000}" name="EM Years of Experience" dataDxfId="13" dataCellStyle="Currency"/>
    <tableColumn id="27" xr3:uid="{00000000-0010-0000-0A00-00001B000000}" name="EM Starting Rate" dataDxfId="12" dataCellStyle="Currency"/>
    <tableColumn id="26" xr3:uid="{00000000-0010-0000-0A00-00001A000000}" name="IT Director Current Rate" dataDxfId="11" dataCellStyle="Currency"/>
    <tableColumn id="25" xr3:uid="{00000000-0010-0000-0A00-000019000000}" name="IT Years of Experience" dataDxfId="10" dataCellStyle="Currency"/>
    <tableColumn id="31" xr3:uid="{00000000-0010-0000-0A00-00001F000000}" name="IT Starting Rate" dataDxfId="9" dataCellStyle="Currency"/>
    <tableColumn id="29" xr3:uid="{00000000-0010-0000-0A00-00001D000000}" name="Current Building Inspector" dataDxfId="8" dataCellStyle="Currency"/>
    <tableColumn id="30" xr3:uid="{00000000-0010-0000-0A00-00001E000000}" name="Building Inspector Years of Experience" dataDxfId="7" dataCellStyle="Currency"/>
    <tableColumn id="37" xr3:uid="{41143CF4-7F1F-6849-8045-EA9259937D48}" name="Building Inspector Starting Rate" dataDxfId="6" dataCellStyle="Currency"/>
    <tableColumn id="36" xr3:uid="{495E3318-AA0C-1449-8E72-0E0D77FCB6F6}" name="Current Public Defender" dataDxfId="5" dataCellStyle="Currency"/>
    <tableColumn id="35" xr3:uid="{EB154BFB-57C9-A440-BD5D-35E6E2F14387}" name="PD Years of Experience" dataDxfId="4" dataCellStyle="Currency"/>
    <tableColumn id="34" xr3:uid="{D0684687-AB5A-0044-9CBF-B9743B4BF614}" name="PD Starting Rate" dataDxfId="3" dataCellStyle="Currency"/>
    <tableColumn id="33" xr3:uid="{92F25AEB-59D1-754A-B4C1-F77AE5213623}" name="Current HR Director" dataDxfId="2" dataCellStyle="Currency"/>
    <tableColumn id="32" xr3:uid="{F589B820-BC37-4C43-BD7D-303446050C42}" name="HR Director Years of Experience" dataDxfId="1" dataCellStyle="Currency"/>
    <tableColumn id="4" xr3:uid="{00000000-0010-0000-0A00-000004000000}" name="HR Director Starting Rate" dataDxfId="0" dataCellStyle="Currency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62" displayName="Table362" ref="A1:K45" totalsRowShown="0" headerRowDxfId="154" dataDxfId="153">
  <autoFilter ref="A1:K45" xr:uid="{00000000-0009-0000-0100-000001000000}"/>
  <tableColumns count="11">
    <tableColumn id="1" xr3:uid="{00000000-0010-0000-0100-000001000000}" name="County" dataDxfId="152"/>
    <tableColumn id="2" xr3:uid="{00000000-0010-0000-0100-000002000000}" name="2019 Population" dataDxfId="151"/>
    <tableColumn id="8" xr3:uid="{00000000-0010-0000-0100-000008000000}" name="Total Employees" dataDxfId="150"/>
    <tableColumn id="3" xr3:uid="{00000000-0010-0000-0100-000003000000}" name="Assessor" dataDxfId="149"/>
    <tableColumn id="9" xr3:uid="{00000000-0010-0000-0100-000009000000}" name="Clerk" dataDxfId="148"/>
    <tableColumn id="13" xr3:uid="{00000000-0010-0000-0100-00000D000000}" name="Comm Chair" dataDxfId="147"/>
    <tableColumn id="12" xr3:uid="{00000000-0010-0000-0100-00000C000000}" name="Commissioner" dataDxfId="146"/>
    <tableColumn id="11" xr3:uid="{00000000-0010-0000-0100-00000B000000}" name="Coroner" dataDxfId="145"/>
    <tableColumn id="10" xr3:uid="{00000000-0010-0000-0100-00000A000000}" name="Prosecuting Attorney" dataDxfId="144"/>
    <tableColumn id="7" xr3:uid="{00000000-0010-0000-0100-000007000000}" name="Sheriff" dataDxfId="143"/>
    <tableColumn id="5" xr3:uid="{00000000-0010-0000-0100-000005000000}" name="Treasurer" dataDxfId="14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3614" displayName="Table3614" ref="A1:AC45" totalsRowShown="0" headerRowDxfId="141" dataDxfId="140">
  <autoFilter ref="A1:AC45" xr:uid="{00000000-0009-0000-0100-00000D000000}"/>
  <tableColumns count="29">
    <tableColumn id="1" xr3:uid="{00000000-0010-0000-0200-000001000000}" name="County" dataDxfId="139"/>
    <tableColumn id="4" xr3:uid="{00000000-0010-0000-0200-000004000000}" name="Hours Required _x000a_for Benefits" dataDxfId="138"/>
    <tableColumn id="2" xr3:uid="{00000000-0010-0000-0200-000002000000}" name="Vacation Days - New" dataDxfId="137"/>
    <tableColumn id="3" xr3:uid="{00000000-0010-0000-0200-000003000000}" name="Vacation Days - 6th Year" dataDxfId="136"/>
    <tableColumn id="9" xr3:uid="{00000000-0010-0000-0200-000009000000}" name="Vacation Days - 11th Year" dataDxfId="135"/>
    <tableColumn id="13" xr3:uid="{00000000-0010-0000-0200-00000D000000}" name="Sick Days - New" dataDxfId="134"/>
    <tableColumn id="12" xr3:uid="{00000000-0010-0000-0200-00000C000000}" name="Sick Days - 6th Year" dataDxfId="133"/>
    <tableColumn id="11" xr3:uid="{00000000-0010-0000-0200-00000B000000}" name="Sick Days - 11th Year" dataDxfId="132"/>
    <tableColumn id="10" xr3:uid="{00000000-0010-0000-0200-00000A000000}" name="Additional Holidays" dataDxfId="131"/>
    <tableColumn id="14" xr3:uid="{00000000-0010-0000-0200-00000E000000}" name="Carryover of Vacation/Sick Leave?" dataDxfId="130"/>
    <tableColumn id="26" xr3:uid="{00000000-0010-0000-0200-00001A000000}" name="Max Vacation_x000a_Days" dataDxfId="129"/>
    <tableColumn id="25" xr3:uid="{00000000-0010-0000-0200-000019000000}" name="Max Sick Leave" dataDxfId="128"/>
    <tableColumn id="24" xr3:uid="{00000000-0010-0000-0200-000018000000}" name="Compensate for Unused?" dataDxfId="127"/>
    <tableColumn id="23" xr3:uid="{00000000-0010-0000-0200-000017000000}" name="Upon Termination Only?" dataDxfId="126"/>
    <tableColumn id="22" xr3:uid="{00000000-0010-0000-0200-000016000000}" name="Max Vacation Days" dataDxfId="125"/>
    <tableColumn id="21" xr3:uid="{00000000-0010-0000-0200-000015000000}" name="Max Sick Leave Days" dataDxfId="124"/>
    <tableColumn id="20" xr3:uid="{00000000-0010-0000-0200-000014000000}" name="Time Off without pay?" dataDxfId="123"/>
    <tableColumn id="19" xr3:uid="{00000000-0010-0000-0200-000013000000}" name="Health Insurance Provider" dataDxfId="122"/>
    <tableColumn id="18" xr3:uid="{00000000-0010-0000-0200-000012000000}" name="Monthly Cost - Employee, no dependents" dataDxfId="121"/>
    <tableColumn id="17" xr3:uid="{00000000-0010-0000-0200-000011000000}" name="Monthly Cost Paid by County" dataDxfId="120"/>
    <tableColumn id="16" xr3:uid="{00000000-0010-0000-0200-000010000000}" name="Monthly Cost Paid by Employee" dataDxfId="119"/>
    <tableColumn id="15" xr3:uid="{00000000-0010-0000-0200-00000F000000}" name="Montly Cost - Employee, Spouse, 2 Children" dataDxfId="118"/>
    <tableColumn id="27" xr3:uid="{00000000-0010-0000-0200-00001B000000}" name="Family Cost Paid by County" dataDxfId="117"/>
    <tableColumn id="28" xr3:uid="{00000000-0010-0000-0200-00001C000000}" name="Family Cost Paid by Employee" dataDxfId="116"/>
    <tableColumn id="34" xr3:uid="{00000000-0010-0000-0200-000022000000}" name="Dental Insurance?" dataDxfId="115"/>
    <tableColumn id="33" xr3:uid="{00000000-0010-0000-0200-000021000000}" name="Vision Insurance?" dataDxfId="114"/>
    <tableColumn id="30" xr3:uid="{00000000-0010-0000-0200-00001E000000}" name="Short Term Disability?" dataDxfId="113"/>
    <tableColumn id="5" xr3:uid="{9FAC5525-846D-4043-93B7-5009E1E67A69}" name="Long Term Disability?" dataDxfId="112"/>
    <tableColumn id="32" xr3:uid="{00000000-0010-0000-0200-000020000000}" name="Notes" dataDxfId="111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F45" totalsRowShown="0" headerRowDxfId="110" dataDxfId="109">
  <autoFilter ref="A1:F45" xr:uid="{00000000-0009-0000-0100-000003000000}"/>
  <tableColumns count="6">
    <tableColumn id="1" xr3:uid="{00000000-0010-0000-0300-000001000000}" name="County" dataDxfId="108"/>
    <tableColumn id="2" xr3:uid="{00000000-0010-0000-0300-000002000000}" name="# Supervised" dataDxfId="107"/>
    <tableColumn id="3" xr3:uid="{00000000-0010-0000-0300-000003000000}" name="Assessor" dataDxfId="106"/>
    <tableColumn id="6" xr3:uid="{00000000-0010-0000-0300-000006000000}" name="Chief Deputy Current Rate" dataDxfId="105"/>
    <tableColumn id="7" xr3:uid="{00000000-0010-0000-0300-000007000000}" name="Years of Experience" dataDxfId="104"/>
    <tableColumn id="4" xr3:uid="{00000000-0010-0000-0300-000004000000}" name="Starting Rate" dataDxfId="103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37" displayName="Table37" ref="A1:O45" totalsRowShown="0" headerRowDxfId="102" dataDxfId="101">
  <autoFilter ref="A1:O45" xr:uid="{00000000-0009-0000-0100-000006000000}"/>
  <tableColumns count="15">
    <tableColumn id="1" xr3:uid="{00000000-0010-0000-0400-000001000000}" name="County" dataDxfId="100"/>
    <tableColumn id="2" xr3:uid="{00000000-0010-0000-0400-000002000000}" name="# Supervised" dataDxfId="99"/>
    <tableColumn id="3" xr3:uid="{00000000-0010-0000-0400-000003000000}" name="Clerk" dataDxfId="98"/>
    <tableColumn id="10" xr3:uid="{00000000-0010-0000-0400-00000A000000}" name="Chief Deputy Current Rate" dataDxfId="97"/>
    <tableColumn id="5" xr3:uid="{00000000-0010-0000-0400-000005000000}" name="CD Years of Experience" dataDxfId="96"/>
    <tableColumn id="7" xr3:uid="{00000000-0010-0000-0400-000007000000}" name="CD Starting Rate" dataDxfId="95"/>
    <tableColumn id="9" xr3:uid="{00000000-0010-0000-0400-000009000000}" name="Court Supervisor" dataDxfId="94"/>
    <tableColumn id="6" xr3:uid="{00000000-0010-0000-0400-000006000000}" name="Court Sup Years of Experience" dataDxfId="93"/>
    <tableColumn id="8" xr3:uid="{00000000-0010-0000-0400-000008000000}" name="Court Sup Starting Rate" dataDxfId="92" dataCellStyle="Currency"/>
    <tableColumn id="11" xr3:uid="{00000000-0010-0000-0400-00000B000000}" name="Indigent Director" dataDxfId="91"/>
    <tableColumn id="12" xr3:uid="{00000000-0010-0000-0400-00000C000000}" name="Indigent Years of Experience" dataDxfId="90"/>
    <tableColumn id="15" xr3:uid="{00000000-0010-0000-0400-00000F000000}" name="Indigent Starting Rate" dataDxfId="89"/>
    <tableColumn id="14" xr3:uid="{00000000-0010-0000-0400-00000E000000}" name="Elections Supervisor" dataDxfId="88"/>
    <tableColumn id="13" xr3:uid="{00000000-0010-0000-0400-00000D000000}" name="Elections Years of Experience" dataDxfId="87"/>
    <tableColumn id="4" xr3:uid="{00000000-0010-0000-0400-000004000000}" name="Elections Starting Rate" dataDxfId="86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378" displayName="Table378" ref="A1:D45" totalsRowShown="0" headerRowDxfId="85" dataDxfId="84">
  <autoFilter ref="A1:D45" xr:uid="{00000000-0009-0000-0100-000007000000}"/>
  <tableColumns count="4">
    <tableColumn id="1" xr3:uid="{00000000-0010-0000-0500-000001000000}" name="County" dataDxfId="83"/>
    <tableColumn id="2" xr3:uid="{00000000-0010-0000-0500-000002000000}" name="# Supervised" dataDxfId="82"/>
    <tableColumn id="3" xr3:uid="{00000000-0010-0000-0500-000003000000}" name="Commission Chair" dataDxfId="81"/>
    <tableColumn id="4" xr3:uid="{00000000-0010-0000-0500-000004000000}" name="Commissioner" dataDxfId="80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378910" displayName="Table378910" ref="A1:F45" totalsRowShown="0" headerRowDxfId="79" dataDxfId="78">
  <autoFilter ref="A1:F45" xr:uid="{00000000-0009-0000-0100-000009000000}"/>
  <tableColumns count="6">
    <tableColumn id="1" xr3:uid="{00000000-0010-0000-0600-000001000000}" name="County" dataDxfId="77"/>
    <tableColumn id="2" xr3:uid="{00000000-0010-0000-0600-000002000000}" name="# Supervised" dataDxfId="76"/>
    <tableColumn id="3" xr3:uid="{00000000-0010-0000-0600-000003000000}" name="Coroner" dataDxfId="75"/>
    <tableColumn id="5" xr3:uid="{00000000-0010-0000-0600-000005000000}" name="Chief Deputy Current Rate" dataDxfId="74"/>
    <tableColumn id="6" xr3:uid="{00000000-0010-0000-0600-000006000000}" name="CD Year of Experience" dataDxfId="73"/>
    <tableColumn id="4" xr3:uid="{00000000-0010-0000-0600-000004000000}" name="CD Starting Rate" dataDxfId="72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37891011" displayName="Table37891011" ref="A1:F45" totalsRowShown="0" headerRowDxfId="71" dataDxfId="70">
  <autoFilter ref="A1:F45" xr:uid="{00000000-0009-0000-0100-00000A000000}"/>
  <tableColumns count="6">
    <tableColumn id="1" xr3:uid="{00000000-0010-0000-0700-000001000000}" name="County" dataDxfId="69"/>
    <tableColumn id="2" xr3:uid="{00000000-0010-0000-0700-000002000000}" name="# Supervised" dataDxfId="68"/>
    <tableColumn id="3" xr3:uid="{00000000-0010-0000-0700-000003000000}" name="Prosecuting Attorney" dataDxfId="67"/>
    <tableColumn id="7" xr3:uid="{00000000-0010-0000-0700-000007000000}" name="Chief Deputy Current Rate" dataDxfId="66"/>
    <tableColumn id="6" xr3:uid="{00000000-0010-0000-0700-000006000000}" name="CD Years of Experience" dataDxfId="65"/>
    <tableColumn id="4" xr3:uid="{00000000-0010-0000-0700-000004000000}" name="Chief Deputy Starting Rate" dataDxfId="64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e3789101112" displayName="Table3789101112" ref="A1:O45" totalsRowShown="0" headerRowDxfId="63" dataDxfId="62">
  <autoFilter ref="A1:O45" xr:uid="{00000000-0009-0000-0100-00000B000000}"/>
  <tableColumns count="15">
    <tableColumn id="1" xr3:uid="{00000000-0010-0000-0800-000001000000}" name="County" dataDxfId="61"/>
    <tableColumn id="2" xr3:uid="{00000000-0010-0000-0800-000002000000}" name="# Supervised" dataDxfId="60"/>
    <tableColumn id="3" xr3:uid="{00000000-0010-0000-0800-000003000000}" name="Sheriff" dataDxfId="59"/>
    <tableColumn id="4" xr3:uid="{00000000-0010-0000-0800-000004000000}" name="Chief Deputy Current Rate" dataDxfId="58"/>
    <tableColumn id="13" xr3:uid="{00000000-0010-0000-0800-00000D000000}" name="CD Years of Experience" dataDxfId="57"/>
    <tableColumn id="8" xr3:uid="{00000000-0010-0000-0800-000008000000}" name="CD Starting Rate" dataDxfId="56"/>
    <tableColumn id="9" xr3:uid="{00000000-0010-0000-0800-000009000000}" name="Jail Administrator Current Rate" dataDxfId="55"/>
    <tableColumn id="15" xr3:uid="{00000000-0010-0000-0800-00000F000000}" name="JA Years of Experience" dataDxfId="54"/>
    <tableColumn id="14" xr3:uid="{00000000-0010-0000-0800-00000E000000}" name="JA Starting Rate" dataDxfId="53"/>
    <tableColumn id="6" xr3:uid="{00000000-0010-0000-0800-000006000000}" name="Detective/Investigator Min" dataDxfId="52"/>
    <tableColumn id="10" xr3:uid="{00000000-0010-0000-0800-00000A000000}" name="Detective/Investigator Max2" dataDxfId="51"/>
    <tableColumn id="5" xr3:uid="{00000000-0010-0000-0800-000005000000}" name="Dispatcher Min" dataDxfId="50"/>
    <tableColumn id="12" xr3:uid="{00000000-0010-0000-0800-00000C000000}" name="Dispatcher Max" dataDxfId="49"/>
    <tableColumn id="7" xr3:uid="{00000000-0010-0000-0800-000007000000}" name="Patrol Deputy Min" dataDxfId="48"/>
    <tableColumn id="11" xr3:uid="{00000000-0010-0000-0800-00000B000000}" name="Patrol Deputy Max2" dataDxfId="4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zoomScale="120" zoomScaleNormal="120" zoomScalePageLayoutView="120" workbookViewId="0"/>
  </sheetViews>
  <sheetFormatPr baseColWidth="10" defaultColWidth="10.83203125" defaultRowHeight="16" x14ac:dyDescent="0.2"/>
  <cols>
    <col min="1" max="1" width="11" style="3" customWidth="1"/>
    <col min="2" max="5" width="10.83203125" style="3" customWidth="1"/>
    <col min="6" max="12" width="15" style="3" customWidth="1"/>
    <col min="13" max="16384" width="10.83203125" style="3"/>
  </cols>
  <sheetData>
    <row r="1" spans="1:13" x14ac:dyDescent="0.2">
      <c r="A1" s="1" t="s">
        <v>0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204</v>
      </c>
      <c r="G1" s="1" t="s">
        <v>205</v>
      </c>
      <c r="H1" s="1" t="s">
        <v>206</v>
      </c>
      <c r="I1" s="1" t="s">
        <v>207</v>
      </c>
      <c r="J1" s="1" t="s">
        <v>208</v>
      </c>
      <c r="K1" s="1" t="s">
        <v>209</v>
      </c>
      <c r="L1" s="1" t="s">
        <v>210</v>
      </c>
      <c r="M1" s="2"/>
    </row>
    <row r="2" spans="1:13" x14ac:dyDescent="0.2">
      <c r="A2" s="4" t="s">
        <v>1</v>
      </c>
      <c r="B2" s="82">
        <v>2075</v>
      </c>
      <c r="C2" s="82">
        <v>1960</v>
      </c>
      <c r="D2" s="5">
        <v>115</v>
      </c>
      <c r="E2" s="5">
        <v>10</v>
      </c>
      <c r="F2" s="6">
        <v>106154510.94</v>
      </c>
      <c r="G2" s="6">
        <v>169418626.15000001</v>
      </c>
      <c r="H2" s="6">
        <v>0</v>
      </c>
      <c r="I2" s="6">
        <v>6572382.6299999999</v>
      </c>
      <c r="J2" s="6">
        <v>8835122.4199999999</v>
      </c>
      <c r="K2" s="6">
        <v>3481743.71</v>
      </c>
      <c r="L2" s="6">
        <v>0</v>
      </c>
      <c r="M2" s="8"/>
    </row>
    <row r="3" spans="1:13" x14ac:dyDescent="0.2">
      <c r="A3" s="2" t="s">
        <v>2</v>
      </c>
      <c r="B3" s="5">
        <v>77</v>
      </c>
      <c r="C3" s="9">
        <v>60</v>
      </c>
      <c r="D3" s="9">
        <v>17</v>
      </c>
      <c r="E3" s="9">
        <v>3</v>
      </c>
      <c r="F3" s="10">
        <v>2807746.62</v>
      </c>
      <c r="G3" s="6">
        <v>1186386</v>
      </c>
      <c r="H3" s="6">
        <v>2239683</v>
      </c>
      <c r="I3" s="6">
        <v>204696</v>
      </c>
      <c r="J3" s="6">
        <v>189030</v>
      </c>
      <c r="K3" s="6">
        <v>201455</v>
      </c>
      <c r="L3" s="6">
        <v>850</v>
      </c>
      <c r="M3" s="8"/>
    </row>
    <row r="4" spans="1:13" x14ac:dyDescent="0.2">
      <c r="A4" s="2" t="s">
        <v>3</v>
      </c>
      <c r="B4" s="5">
        <v>456</v>
      </c>
      <c r="C4" s="9">
        <v>406</v>
      </c>
      <c r="D4" s="9">
        <v>39</v>
      </c>
      <c r="E4" s="9">
        <v>10</v>
      </c>
      <c r="F4" s="10">
        <v>18527962.530000001</v>
      </c>
      <c r="G4" s="6">
        <v>20011192</v>
      </c>
      <c r="H4" s="6">
        <v>14219716</v>
      </c>
      <c r="I4" s="6">
        <v>2365656</v>
      </c>
      <c r="J4" s="6">
        <v>3141481</v>
      </c>
      <c r="K4" s="6">
        <v>1294129</v>
      </c>
      <c r="L4" s="6">
        <v>29850</v>
      </c>
      <c r="M4" s="8"/>
    </row>
    <row r="5" spans="1:13" x14ac:dyDescent="0.2">
      <c r="A5" s="2" t="s">
        <v>4</v>
      </c>
      <c r="B5" s="5">
        <v>106</v>
      </c>
      <c r="C5" s="9">
        <v>50</v>
      </c>
      <c r="D5" s="9">
        <v>56</v>
      </c>
      <c r="E5" s="9">
        <v>16</v>
      </c>
      <c r="F5" s="10">
        <v>2550069.4700000002</v>
      </c>
      <c r="G5" s="6">
        <v>3459033.05</v>
      </c>
      <c r="H5" s="6">
        <v>0</v>
      </c>
      <c r="I5" s="6">
        <v>427144.43</v>
      </c>
      <c r="J5" s="6">
        <v>44357.1</v>
      </c>
      <c r="K5" s="6">
        <v>224419.32</v>
      </c>
      <c r="L5" s="6">
        <v>4250</v>
      </c>
      <c r="M5" s="8"/>
    </row>
    <row r="6" spans="1:13" x14ac:dyDescent="0.2">
      <c r="A6" s="2" t="s">
        <v>5</v>
      </c>
      <c r="B6" s="5">
        <v>94</v>
      </c>
      <c r="C6" s="9">
        <v>68</v>
      </c>
      <c r="D6" s="9">
        <v>26</v>
      </c>
      <c r="E6" s="9">
        <v>6</v>
      </c>
      <c r="F6" s="10">
        <v>2575131.13</v>
      </c>
      <c r="G6" s="6">
        <v>10192568.75</v>
      </c>
      <c r="H6" s="6">
        <v>2244191.79</v>
      </c>
      <c r="I6" s="6">
        <v>243841.48</v>
      </c>
      <c r="J6" s="6">
        <v>132359.01</v>
      </c>
      <c r="K6" s="6">
        <v>252411.35</v>
      </c>
      <c r="L6" s="6">
        <v>15800</v>
      </c>
      <c r="M6" s="8"/>
    </row>
    <row r="7" spans="1:13" x14ac:dyDescent="0.2">
      <c r="A7" s="2" t="s">
        <v>6</v>
      </c>
      <c r="B7" s="5">
        <v>271</v>
      </c>
      <c r="C7" s="9">
        <v>230</v>
      </c>
      <c r="D7" s="9">
        <v>29</v>
      </c>
      <c r="E7" s="9">
        <v>12</v>
      </c>
      <c r="F7" s="10">
        <v>9444902</v>
      </c>
      <c r="G7" s="6">
        <v>6760457</v>
      </c>
      <c r="H7" s="6">
        <v>6509408</v>
      </c>
      <c r="I7" s="6">
        <v>1522608</v>
      </c>
      <c r="J7" s="6">
        <v>1243555</v>
      </c>
      <c r="K7" s="6">
        <v>524010</v>
      </c>
      <c r="L7" s="6">
        <v>84750</v>
      </c>
      <c r="M7" s="8"/>
    </row>
    <row r="8" spans="1:13" x14ac:dyDescent="0.2">
      <c r="A8" s="2" t="s">
        <v>7</v>
      </c>
      <c r="B8" s="5">
        <v>182</v>
      </c>
      <c r="C8" s="9">
        <v>173</v>
      </c>
      <c r="D8" s="9">
        <v>9</v>
      </c>
      <c r="E8" s="9">
        <v>0</v>
      </c>
      <c r="F8" s="10">
        <v>10641846.449999999</v>
      </c>
      <c r="G8" s="6">
        <v>18943020.510000002</v>
      </c>
      <c r="H8" s="6">
        <v>0</v>
      </c>
      <c r="I8" s="6">
        <v>193562.93</v>
      </c>
      <c r="J8" s="6">
        <v>420917.28</v>
      </c>
      <c r="K8" s="6">
        <v>599109.28</v>
      </c>
      <c r="L8" s="6">
        <v>94850</v>
      </c>
      <c r="M8" s="8"/>
    </row>
    <row r="9" spans="1:13" x14ac:dyDescent="0.2">
      <c r="A9" s="2" t="s">
        <v>8</v>
      </c>
      <c r="B9" s="5">
        <v>127</v>
      </c>
      <c r="C9" s="9">
        <v>86</v>
      </c>
      <c r="D9" s="9">
        <v>41</v>
      </c>
      <c r="E9" s="9">
        <v>4</v>
      </c>
      <c r="F9" s="10">
        <v>3214237.99</v>
      </c>
      <c r="G9" s="6">
        <v>2488540.0699999998</v>
      </c>
      <c r="H9" s="6">
        <v>2490047.2999999998</v>
      </c>
      <c r="I9" s="6">
        <v>479396.1</v>
      </c>
      <c r="J9" s="6">
        <v>298067.26</v>
      </c>
      <c r="K9" s="6">
        <v>294304.08</v>
      </c>
      <c r="L9" s="6">
        <v>16124</v>
      </c>
      <c r="M9" s="8"/>
    </row>
    <row r="10" spans="1:13" x14ac:dyDescent="0.2">
      <c r="A10" s="2" t="s">
        <v>9</v>
      </c>
      <c r="B10" s="5">
        <v>456</v>
      </c>
      <c r="C10" s="5">
        <v>406</v>
      </c>
      <c r="D10" s="5">
        <v>26</v>
      </c>
      <c r="E10" s="5">
        <v>24</v>
      </c>
      <c r="F10" s="6">
        <v>19440550.18</v>
      </c>
      <c r="G10" s="6">
        <v>8481958.9700000007</v>
      </c>
      <c r="H10" s="6">
        <v>17269304.760000002</v>
      </c>
      <c r="I10" s="6">
        <v>887171.97</v>
      </c>
      <c r="J10" s="6">
        <v>143251.57999999999</v>
      </c>
      <c r="K10" s="6">
        <v>1535683.16</v>
      </c>
      <c r="L10" s="6">
        <v>150336.34</v>
      </c>
      <c r="M10" s="8"/>
    </row>
    <row r="11" spans="1:13" x14ac:dyDescent="0.2">
      <c r="A11" s="2" t="s">
        <v>10</v>
      </c>
      <c r="B11" s="5">
        <v>594</v>
      </c>
      <c r="C11" s="9">
        <v>532</v>
      </c>
      <c r="D11" s="9">
        <v>37</v>
      </c>
      <c r="E11" s="9">
        <v>5</v>
      </c>
      <c r="F11" s="10">
        <v>23924810.920000002</v>
      </c>
      <c r="G11" s="6">
        <v>14003721.16</v>
      </c>
      <c r="H11" s="6">
        <v>29024494.420000002</v>
      </c>
      <c r="I11" s="6">
        <v>3847846.54</v>
      </c>
      <c r="J11" s="6">
        <v>1258590.57</v>
      </c>
      <c r="K11" s="6">
        <v>1346193.47</v>
      </c>
      <c r="L11" s="6">
        <v>0</v>
      </c>
      <c r="M11" s="8"/>
    </row>
    <row r="12" spans="1:13" x14ac:dyDescent="0.2">
      <c r="A12" s="2" t="s">
        <v>11</v>
      </c>
      <c r="B12" s="5">
        <v>145</v>
      </c>
      <c r="C12" s="9">
        <v>111</v>
      </c>
      <c r="D12" s="9">
        <v>33</v>
      </c>
      <c r="E12" s="9">
        <v>1</v>
      </c>
      <c r="F12" s="10">
        <v>4859881.42</v>
      </c>
      <c r="G12" s="6">
        <v>3069208</v>
      </c>
      <c r="H12" s="6">
        <v>3528512</v>
      </c>
      <c r="I12" s="6">
        <v>425465</v>
      </c>
      <c r="J12" s="6">
        <f>87376+151242</f>
        <v>238618</v>
      </c>
      <c r="K12" s="6">
        <v>290037</v>
      </c>
      <c r="L12" s="6">
        <v>47822</v>
      </c>
      <c r="M12" s="8"/>
    </row>
    <row r="13" spans="1:13" x14ac:dyDescent="0.2">
      <c r="A13" s="2" t="s">
        <v>12</v>
      </c>
      <c r="B13" s="5">
        <v>52</v>
      </c>
      <c r="C13" s="9">
        <v>48</v>
      </c>
      <c r="D13" s="9">
        <v>4</v>
      </c>
      <c r="E13" s="9">
        <v>5</v>
      </c>
      <c r="F13" s="10">
        <v>1510194.69</v>
      </c>
      <c r="G13" s="6">
        <v>1026604.4</v>
      </c>
      <c r="H13" s="6">
        <v>1110363.93</v>
      </c>
      <c r="I13" s="6">
        <v>147183.98000000001</v>
      </c>
      <c r="J13" s="6">
        <v>141977.34</v>
      </c>
      <c r="K13" s="6">
        <v>27162.47</v>
      </c>
      <c r="L13" s="6">
        <v>4000</v>
      </c>
      <c r="M13" s="8"/>
    </row>
    <row r="14" spans="1:13" x14ac:dyDescent="0.2">
      <c r="A14" s="2" t="s">
        <v>13</v>
      </c>
      <c r="B14" s="5">
        <v>32</v>
      </c>
      <c r="C14" s="9">
        <v>19</v>
      </c>
      <c r="D14" s="9">
        <v>13</v>
      </c>
      <c r="E14" s="9">
        <v>3</v>
      </c>
      <c r="F14" s="6">
        <v>1024441.98</v>
      </c>
      <c r="G14" s="6">
        <v>552182.51</v>
      </c>
      <c r="H14" s="6">
        <v>502588.58</v>
      </c>
      <c r="I14" s="6">
        <v>37227.39</v>
      </c>
      <c r="J14" s="6">
        <v>68538.559999999998</v>
      </c>
      <c r="K14" s="6">
        <v>39667.589999999997</v>
      </c>
      <c r="L14" s="6">
        <v>3050</v>
      </c>
      <c r="M14" s="8"/>
    </row>
    <row r="15" spans="1:13" x14ac:dyDescent="0.2">
      <c r="A15" s="2" t="s">
        <v>14</v>
      </c>
      <c r="B15" s="5">
        <v>900</v>
      </c>
      <c r="C15" s="5">
        <v>830</v>
      </c>
      <c r="D15" s="5">
        <v>70</v>
      </c>
      <c r="E15" s="5">
        <v>0</v>
      </c>
      <c r="F15" s="10">
        <v>45637313</v>
      </c>
      <c r="G15" s="6">
        <v>32008274</v>
      </c>
      <c r="H15" s="6">
        <v>26922806</v>
      </c>
      <c r="I15" s="6">
        <v>9014496</v>
      </c>
      <c r="J15" s="6">
        <v>8809453</v>
      </c>
      <c r="K15" s="6">
        <v>3273611</v>
      </c>
      <c r="L15" s="6">
        <v>0</v>
      </c>
      <c r="M15" s="8"/>
    </row>
    <row r="16" spans="1:13" x14ac:dyDescent="0.2">
      <c r="A16" s="2" t="s">
        <v>15</v>
      </c>
      <c r="B16" s="5">
        <v>158</v>
      </c>
      <c r="C16" s="9">
        <v>79</v>
      </c>
      <c r="D16" s="9">
        <v>75</v>
      </c>
      <c r="E16" s="9">
        <v>8</v>
      </c>
      <c r="F16" s="10">
        <v>3684762.28</v>
      </c>
      <c r="G16" s="6">
        <v>2333762.2000000002</v>
      </c>
      <c r="H16" s="64">
        <v>1480587.42</v>
      </c>
      <c r="I16" s="64">
        <v>453849.45</v>
      </c>
      <c r="J16" s="64">
        <v>223872.66</v>
      </c>
      <c r="K16" s="64">
        <v>192545.55</v>
      </c>
      <c r="L16" s="6">
        <v>14500</v>
      </c>
      <c r="M16" s="8"/>
    </row>
    <row r="17" spans="1:13" x14ac:dyDescent="0.2">
      <c r="A17" s="2" t="s">
        <v>16</v>
      </c>
      <c r="B17" s="5">
        <v>192</v>
      </c>
      <c r="C17" s="9">
        <v>153</v>
      </c>
      <c r="D17" s="9">
        <v>35</v>
      </c>
      <c r="E17" s="9">
        <v>4</v>
      </c>
      <c r="F17" s="10">
        <v>6632785.4500000002</v>
      </c>
      <c r="G17" s="6">
        <v>3924814.37</v>
      </c>
      <c r="H17" s="6">
        <v>9258833.3200000003</v>
      </c>
      <c r="I17" s="6">
        <v>301223.25</v>
      </c>
      <c r="J17" s="6">
        <v>868619.24</v>
      </c>
      <c r="K17" s="6">
        <v>302074.61</v>
      </c>
      <c r="L17" s="6">
        <v>179050</v>
      </c>
      <c r="M17" s="8"/>
    </row>
    <row r="18" spans="1:13" x14ac:dyDescent="0.2">
      <c r="A18" s="4" t="s">
        <v>17</v>
      </c>
      <c r="B18" s="5" t="s">
        <v>91</v>
      </c>
      <c r="C18" s="9" t="s">
        <v>91</v>
      </c>
      <c r="D18" s="9" t="s">
        <v>91</v>
      </c>
      <c r="E18" s="9" t="s">
        <v>91</v>
      </c>
      <c r="F18" s="10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"/>
    </row>
    <row r="19" spans="1:13" x14ac:dyDescent="0.2">
      <c r="A19" s="2" t="s">
        <v>18</v>
      </c>
      <c r="B19" s="5">
        <v>166</v>
      </c>
      <c r="C19" s="9">
        <v>94</v>
      </c>
      <c r="D19" s="9">
        <v>72</v>
      </c>
      <c r="E19" s="9">
        <v>0</v>
      </c>
      <c r="F19" s="10">
        <v>3911796.62</v>
      </c>
      <c r="G19" s="6">
        <v>2215305.67</v>
      </c>
      <c r="H19" s="6">
        <v>2858730.64</v>
      </c>
      <c r="I19" s="6">
        <v>303302.12</v>
      </c>
      <c r="J19" s="6">
        <v>124590.04</v>
      </c>
      <c r="K19" s="6">
        <v>187002.98</v>
      </c>
      <c r="L19" s="6">
        <v>1000</v>
      </c>
      <c r="M19" s="8"/>
    </row>
    <row r="20" spans="1:13" x14ac:dyDescent="0.2">
      <c r="A20" s="2" t="s">
        <v>19</v>
      </c>
      <c r="B20" s="5">
        <v>70</v>
      </c>
      <c r="C20" s="9">
        <v>44</v>
      </c>
      <c r="D20" s="9">
        <v>15</v>
      </c>
      <c r="E20" s="9">
        <v>11</v>
      </c>
      <c r="F20" s="10">
        <v>1729488.67</v>
      </c>
      <c r="G20" s="6">
        <v>5224732.12</v>
      </c>
      <c r="H20" s="6">
        <v>0</v>
      </c>
      <c r="I20" s="6">
        <v>131068.08</v>
      </c>
      <c r="J20" s="6">
        <v>62900.05</v>
      </c>
      <c r="K20" s="6">
        <v>130967.76</v>
      </c>
      <c r="L20" s="6">
        <v>8350</v>
      </c>
      <c r="M20" s="8"/>
    </row>
    <row r="21" spans="1:13" x14ac:dyDescent="0.2">
      <c r="A21" s="2" t="s">
        <v>20</v>
      </c>
      <c r="B21" s="5">
        <v>238</v>
      </c>
      <c r="C21" s="9">
        <v>181</v>
      </c>
      <c r="D21" s="9">
        <v>57</v>
      </c>
      <c r="E21" s="9">
        <v>3</v>
      </c>
      <c r="F21" s="10">
        <v>8458752.2599999998</v>
      </c>
      <c r="G21" s="6">
        <v>3303985.4</v>
      </c>
      <c r="H21" s="6">
        <v>4158351.12</v>
      </c>
      <c r="I21" s="6">
        <v>791699.43</v>
      </c>
      <c r="J21" s="6">
        <v>73013.5</v>
      </c>
      <c r="K21" s="6">
        <v>281976.19</v>
      </c>
      <c r="L21" s="6">
        <v>75000</v>
      </c>
      <c r="M21" s="8"/>
    </row>
    <row r="22" spans="1:13" x14ac:dyDescent="0.2">
      <c r="A22" s="2" t="s">
        <v>21</v>
      </c>
      <c r="B22" s="5">
        <v>107</v>
      </c>
      <c r="C22" s="9">
        <v>67</v>
      </c>
      <c r="D22" s="9">
        <v>38</v>
      </c>
      <c r="E22" s="9">
        <v>2</v>
      </c>
      <c r="F22" s="10">
        <v>3272905.8</v>
      </c>
      <c r="G22" s="6">
        <v>2566135.7000000002</v>
      </c>
      <c r="H22" s="6">
        <v>2604122.23</v>
      </c>
      <c r="I22" s="6">
        <v>356686.61</v>
      </c>
      <c r="J22" s="6">
        <v>221821.31</v>
      </c>
      <c r="K22" s="6">
        <v>234959.67</v>
      </c>
      <c r="L22" s="6">
        <v>3750</v>
      </c>
      <c r="M22" s="8"/>
    </row>
    <row r="23" spans="1:13" x14ac:dyDescent="0.2">
      <c r="A23" s="2" t="s">
        <v>22</v>
      </c>
      <c r="B23" s="5">
        <v>273</v>
      </c>
      <c r="C23" s="9">
        <v>158</v>
      </c>
      <c r="D23" s="9">
        <v>107</v>
      </c>
      <c r="E23" s="9">
        <v>8</v>
      </c>
      <c r="F23" s="10">
        <v>7857221.0700000003</v>
      </c>
      <c r="G23" s="6">
        <v>3264250.87</v>
      </c>
      <c r="H23" s="6">
        <v>4580277.78</v>
      </c>
      <c r="I23" s="6">
        <v>1107136.08</v>
      </c>
      <c r="J23" s="6">
        <v>215563.45</v>
      </c>
      <c r="K23" s="6">
        <v>459097.85</v>
      </c>
      <c r="L23" s="6">
        <v>34050</v>
      </c>
      <c r="M23" s="8"/>
    </row>
    <row r="24" spans="1:13" x14ac:dyDescent="0.2">
      <c r="A24" s="2" t="s">
        <v>23</v>
      </c>
      <c r="B24" s="5">
        <v>132</v>
      </c>
      <c r="C24" s="9">
        <v>107</v>
      </c>
      <c r="D24" s="9">
        <v>25</v>
      </c>
      <c r="E24" s="9">
        <v>4</v>
      </c>
      <c r="F24" s="10">
        <v>4278805.51</v>
      </c>
      <c r="G24" s="6">
        <v>2707533.27</v>
      </c>
      <c r="H24" s="6">
        <v>3184003.34</v>
      </c>
      <c r="I24" s="6">
        <v>265703.2</v>
      </c>
      <c r="J24" s="6">
        <v>678003.79</v>
      </c>
      <c r="K24" s="6">
        <v>241941.85</v>
      </c>
      <c r="L24" s="6">
        <v>31600</v>
      </c>
      <c r="M24" s="8"/>
    </row>
    <row r="25" spans="1:13" x14ac:dyDescent="0.2">
      <c r="A25" s="2" t="s">
        <v>24</v>
      </c>
      <c r="B25" s="5">
        <v>114</v>
      </c>
      <c r="C25" s="9">
        <v>95</v>
      </c>
      <c r="D25" s="9">
        <v>19</v>
      </c>
      <c r="E25" s="9">
        <v>0</v>
      </c>
      <c r="F25" s="10">
        <v>4408811.49</v>
      </c>
      <c r="G25" s="6">
        <v>0</v>
      </c>
      <c r="H25" s="6">
        <v>123399.73</v>
      </c>
      <c r="I25" s="6">
        <v>61916.93</v>
      </c>
      <c r="J25" s="6">
        <v>158887.06</v>
      </c>
      <c r="K25" s="6">
        <v>157245.87</v>
      </c>
      <c r="L25" s="6">
        <v>120650</v>
      </c>
      <c r="M25" s="8"/>
    </row>
    <row r="26" spans="1:13" x14ac:dyDescent="0.2">
      <c r="A26" s="2" t="s">
        <v>25</v>
      </c>
      <c r="B26" s="5">
        <v>120</v>
      </c>
      <c r="C26" s="9">
        <v>110</v>
      </c>
      <c r="D26" s="9">
        <v>10</v>
      </c>
      <c r="E26" s="9">
        <v>0</v>
      </c>
      <c r="F26" s="10">
        <v>3931114.33</v>
      </c>
      <c r="G26" s="10">
        <v>6049367</v>
      </c>
      <c r="H26" s="6">
        <v>0</v>
      </c>
      <c r="I26" s="6">
        <v>169936</v>
      </c>
      <c r="J26" s="6">
        <v>285868</v>
      </c>
      <c r="K26" s="6">
        <v>331560</v>
      </c>
      <c r="L26" s="6">
        <v>10050</v>
      </c>
      <c r="M26" s="8"/>
    </row>
    <row r="27" spans="1:13" x14ac:dyDescent="0.2">
      <c r="A27" s="2" t="s">
        <v>26</v>
      </c>
      <c r="B27" s="5">
        <v>182</v>
      </c>
      <c r="C27" s="9">
        <v>159</v>
      </c>
      <c r="D27" s="9">
        <v>23</v>
      </c>
      <c r="E27" s="9">
        <v>8</v>
      </c>
      <c r="F27" s="10">
        <v>6274130.1100000003</v>
      </c>
      <c r="G27" s="6">
        <v>4616370.75</v>
      </c>
      <c r="H27" s="6">
        <v>5470661.8600000003</v>
      </c>
      <c r="I27" s="6">
        <v>1469642.74</v>
      </c>
      <c r="J27" s="6">
        <v>217807.08</v>
      </c>
      <c r="K27" s="6">
        <v>276993.68</v>
      </c>
      <c r="L27" s="6">
        <v>101150</v>
      </c>
      <c r="M27" s="8"/>
    </row>
    <row r="28" spans="1:13" x14ac:dyDescent="0.2">
      <c r="A28" s="2" t="s">
        <v>27</v>
      </c>
      <c r="B28" s="5">
        <v>140</v>
      </c>
      <c r="C28" s="9">
        <v>125</v>
      </c>
      <c r="D28" s="9">
        <v>6</v>
      </c>
      <c r="E28" s="9">
        <v>7</v>
      </c>
      <c r="F28" s="10">
        <v>5186457.45</v>
      </c>
      <c r="G28" s="6">
        <v>3672635.91</v>
      </c>
      <c r="H28" s="6">
        <v>7035992.1699999999</v>
      </c>
      <c r="I28" s="6">
        <v>263646.27</v>
      </c>
      <c r="J28" s="6">
        <v>1066435.03</v>
      </c>
      <c r="K28" s="6">
        <v>953482.8</v>
      </c>
      <c r="L28" s="6">
        <v>0</v>
      </c>
      <c r="M28" s="8"/>
    </row>
    <row r="29" spans="1:13" x14ac:dyDescent="0.2">
      <c r="A29" s="2" t="s">
        <v>28</v>
      </c>
      <c r="B29" s="5">
        <v>853</v>
      </c>
      <c r="C29" s="9">
        <v>826</v>
      </c>
      <c r="D29" s="9">
        <v>25</v>
      </c>
      <c r="E29" s="9">
        <v>2</v>
      </c>
      <c r="F29" s="6">
        <v>39279102.950999998</v>
      </c>
      <c r="G29" s="6">
        <v>24857685.149999999</v>
      </c>
      <c r="H29" s="6">
        <v>44297021.68</v>
      </c>
      <c r="I29" s="6">
        <v>6185261.9299999997</v>
      </c>
      <c r="J29" s="6">
        <v>620622.85</v>
      </c>
      <c r="K29" s="6">
        <v>2616430.0499999998</v>
      </c>
      <c r="L29" s="6">
        <v>0</v>
      </c>
      <c r="M29" s="8"/>
    </row>
    <row r="30" spans="1:13" x14ac:dyDescent="0.2">
      <c r="A30" s="2" t="s">
        <v>29</v>
      </c>
      <c r="B30" s="5">
        <v>167</v>
      </c>
      <c r="C30" s="9">
        <v>143</v>
      </c>
      <c r="D30" s="9">
        <v>24</v>
      </c>
      <c r="E30" s="9">
        <v>3</v>
      </c>
      <c r="F30" s="10">
        <v>7895268.4900000002</v>
      </c>
      <c r="G30" s="6">
        <v>4719434.26</v>
      </c>
      <c r="H30" s="6">
        <v>8105703.46</v>
      </c>
      <c r="I30" s="6">
        <v>56783.87</v>
      </c>
      <c r="J30" s="6">
        <v>721967.23</v>
      </c>
      <c r="K30" s="6">
        <v>754339</v>
      </c>
      <c r="L30" s="6">
        <v>9850</v>
      </c>
      <c r="M30" s="8"/>
    </row>
    <row r="31" spans="1:13" x14ac:dyDescent="0.2">
      <c r="A31" s="2" t="s">
        <v>30</v>
      </c>
      <c r="B31" s="5">
        <v>88</v>
      </c>
      <c r="C31" s="9">
        <v>85</v>
      </c>
      <c r="D31" s="9">
        <v>3</v>
      </c>
      <c r="E31" s="11">
        <v>0</v>
      </c>
      <c r="F31" s="10">
        <v>3231845.98</v>
      </c>
      <c r="G31" s="6">
        <v>4220387.13</v>
      </c>
      <c r="H31" s="6">
        <v>0</v>
      </c>
      <c r="I31" s="6">
        <v>333295.59999999998</v>
      </c>
      <c r="J31" s="6">
        <v>183009.57</v>
      </c>
      <c r="K31" s="6">
        <v>289752.43</v>
      </c>
      <c r="L31" s="6">
        <v>29400</v>
      </c>
      <c r="M31" s="8"/>
    </row>
    <row r="32" spans="1:13" x14ac:dyDescent="0.2">
      <c r="A32" s="2" t="s">
        <v>31</v>
      </c>
      <c r="B32" s="5">
        <v>40</v>
      </c>
      <c r="C32" s="9">
        <v>33</v>
      </c>
      <c r="D32" s="9">
        <v>7</v>
      </c>
      <c r="E32" s="9">
        <v>0</v>
      </c>
      <c r="F32" s="10">
        <v>1127265.76</v>
      </c>
      <c r="G32" s="6">
        <v>730587.43</v>
      </c>
      <c r="H32" s="6">
        <v>1142903.5900000001</v>
      </c>
      <c r="I32" s="6">
        <v>88779.01</v>
      </c>
      <c r="J32" s="6">
        <v>186262.77</v>
      </c>
      <c r="K32" s="6">
        <v>123326.39</v>
      </c>
      <c r="L32" s="6">
        <v>0</v>
      </c>
      <c r="M32" s="8"/>
    </row>
    <row r="33" spans="1:13" x14ac:dyDescent="0.2">
      <c r="A33" s="2" t="s">
        <v>32</v>
      </c>
      <c r="B33" s="5">
        <v>39</v>
      </c>
      <c r="C33" s="9">
        <v>35</v>
      </c>
      <c r="D33" s="9">
        <v>4</v>
      </c>
      <c r="E33" s="9">
        <v>0</v>
      </c>
      <c r="F33" s="10">
        <v>1242680</v>
      </c>
      <c r="G33" s="6">
        <v>2588526</v>
      </c>
      <c r="H33" s="6">
        <v>0</v>
      </c>
      <c r="I33" s="6">
        <v>153570</v>
      </c>
      <c r="J33" s="6">
        <v>202656</v>
      </c>
      <c r="K33" s="6">
        <v>48933</v>
      </c>
      <c r="L33" s="6">
        <v>35000</v>
      </c>
      <c r="M33" s="8"/>
    </row>
    <row r="34" spans="1:13" x14ac:dyDescent="0.2">
      <c r="A34" s="2" t="s">
        <v>33</v>
      </c>
      <c r="B34" s="5">
        <v>233</v>
      </c>
      <c r="C34" s="9">
        <v>189</v>
      </c>
      <c r="D34" s="9">
        <v>44</v>
      </c>
      <c r="E34" s="9">
        <v>19</v>
      </c>
      <c r="F34" s="10">
        <v>8474578.3100000005</v>
      </c>
      <c r="G34" s="6">
        <v>6628907.3300000001</v>
      </c>
      <c r="H34" s="6">
        <v>8681042.25</v>
      </c>
      <c r="I34" s="6">
        <v>921092</v>
      </c>
      <c r="J34" s="6">
        <v>453210.32</v>
      </c>
      <c r="K34" s="6">
        <v>679170.73</v>
      </c>
      <c r="L34" s="6">
        <v>54600</v>
      </c>
      <c r="M34" s="8"/>
    </row>
    <row r="35" spans="1:13" x14ac:dyDescent="0.2">
      <c r="A35" s="2" t="s">
        <v>34</v>
      </c>
      <c r="B35" s="5">
        <v>136</v>
      </c>
      <c r="C35" s="9">
        <v>104</v>
      </c>
      <c r="D35" s="9">
        <v>31</v>
      </c>
      <c r="E35" s="9">
        <v>1</v>
      </c>
      <c r="F35" s="10">
        <v>4178679.85</v>
      </c>
      <c r="G35" s="6">
        <v>3079279.99</v>
      </c>
      <c r="H35" s="6">
        <v>5650028.8399999999</v>
      </c>
      <c r="I35" s="6">
        <v>590851.13</v>
      </c>
      <c r="J35" s="6">
        <v>755161.61</v>
      </c>
      <c r="K35" s="6">
        <v>33238.239999999998</v>
      </c>
      <c r="L35" s="6">
        <v>169550</v>
      </c>
      <c r="M35" s="8"/>
    </row>
    <row r="36" spans="1:13" x14ac:dyDescent="0.2">
      <c r="A36" s="2" t="s">
        <v>35</v>
      </c>
      <c r="B36" s="5">
        <v>252</v>
      </c>
      <c r="C36" s="9">
        <v>217</v>
      </c>
      <c r="D36" s="9">
        <v>35</v>
      </c>
      <c r="E36" s="9">
        <v>0</v>
      </c>
      <c r="F36" s="10">
        <v>10879161.57</v>
      </c>
      <c r="G36" s="6">
        <v>2988692.41</v>
      </c>
      <c r="H36" s="6">
        <v>6191356.4900000002</v>
      </c>
      <c r="I36" s="6">
        <v>297872.39</v>
      </c>
      <c r="J36" s="6">
        <v>72575.850000000006</v>
      </c>
      <c r="K36" s="6">
        <v>345109.88</v>
      </c>
      <c r="L36" s="6">
        <v>0</v>
      </c>
      <c r="M36" s="8"/>
    </row>
    <row r="37" spans="1:13" x14ac:dyDescent="0.2">
      <c r="A37" s="2" t="s">
        <v>36</v>
      </c>
      <c r="B37" s="5">
        <v>66</v>
      </c>
      <c r="C37" s="9">
        <v>50</v>
      </c>
      <c r="D37" s="9">
        <v>16</v>
      </c>
      <c r="E37" s="9">
        <v>13</v>
      </c>
      <c r="F37" s="10">
        <v>1990111.06</v>
      </c>
      <c r="G37" s="6">
        <v>2197644.46</v>
      </c>
      <c r="H37" s="6">
        <v>1436960.96</v>
      </c>
      <c r="I37" s="6">
        <v>173959.35</v>
      </c>
      <c r="J37" s="6">
        <v>166731.66</v>
      </c>
      <c r="K37" s="6">
        <v>57715.77</v>
      </c>
      <c r="L37" s="6">
        <v>4400</v>
      </c>
      <c r="M37" s="8"/>
    </row>
    <row r="38" spans="1:13" x14ac:dyDescent="0.2">
      <c r="A38" s="2" t="s">
        <v>37</v>
      </c>
      <c r="B38" s="5">
        <v>99</v>
      </c>
      <c r="C38" s="9">
        <v>75</v>
      </c>
      <c r="D38" s="9">
        <v>24</v>
      </c>
      <c r="E38" s="9">
        <v>5</v>
      </c>
      <c r="F38" s="6">
        <v>3037987.49</v>
      </c>
      <c r="G38" s="6">
        <v>5042699.54</v>
      </c>
      <c r="H38" s="6">
        <v>0</v>
      </c>
      <c r="I38" s="6">
        <v>199466.21</v>
      </c>
      <c r="J38" s="6">
        <v>535264.75</v>
      </c>
      <c r="K38" s="6">
        <v>217747.55</v>
      </c>
      <c r="L38" s="6">
        <v>19300</v>
      </c>
      <c r="M38" s="8"/>
    </row>
    <row r="39" spans="1:13" x14ac:dyDescent="0.2">
      <c r="A39" s="2" t="s">
        <v>38</v>
      </c>
      <c r="B39" s="5">
        <v>135</v>
      </c>
      <c r="C39" s="9">
        <v>126</v>
      </c>
      <c r="D39" s="9">
        <v>9</v>
      </c>
      <c r="E39" s="9">
        <v>0</v>
      </c>
      <c r="F39" s="10">
        <v>5071279.6500000004</v>
      </c>
      <c r="G39" s="6">
        <v>632867.36</v>
      </c>
      <c r="H39" s="6">
        <v>4345257.97</v>
      </c>
      <c r="I39" s="6">
        <v>942426.04</v>
      </c>
      <c r="J39" s="6">
        <v>1487899.78</v>
      </c>
      <c r="K39" s="6">
        <v>388527.21</v>
      </c>
      <c r="L39" s="6">
        <v>14450</v>
      </c>
      <c r="M39" s="8"/>
    </row>
    <row r="40" spans="1:13" x14ac:dyDescent="0.2">
      <c r="A40" s="2" t="s">
        <v>39</v>
      </c>
      <c r="B40" s="5">
        <v>108</v>
      </c>
      <c r="C40" s="9">
        <v>60</v>
      </c>
      <c r="D40" s="9">
        <v>48</v>
      </c>
      <c r="E40" s="9">
        <v>2</v>
      </c>
      <c r="F40" s="10">
        <v>2422448.75</v>
      </c>
      <c r="G40" s="6">
        <v>901733.53</v>
      </c>
      <c r="H40" s="6">
        <v>1419419.85</v>
      </c>
      <c r="I40" s="6">
        <v>220102.81</v>
      </c>
      <c r="J40" s="6">
        <v>286152.26</v>
      </c>
      <c r="K40" s="6">
        <v>133717.4</v>
      </c>
      <c r="L40" s="6">
        <v>6900</v>
      </c>
      <c r="M40" s="8"/>
    </row>
    <row r="41" spans="1:13" x14ac:dyDescent="0.2">
      <c r="A41" s="2" t="s">
        <v>40</v>
      </c>
      <c r="B41" s="5">
        <v>167</v>
      </c>
      <c r="C41" s="9">
        <v>135</v>
      </c>
      <c r="D41" s="9">
        <v>31</v>
      </c>
      <c r="E41" s="9">
        <v>1</v>
      </c>
      <c r="F41" s="10">
        <v>4625468.34</v>
      </c>
      <c r="G41" s="6">
        <v>6231505.7199999997</v>
      </c>
      <c r="H41" s="6">
        <v>0</v>
      </c>
      <c r="I41" s="6">
        <v>496872.18</v>
      </c>
      <c r="J41" s="6">
        <v>648437.57999999996</v>
      </c>
      <c r="K41" s="6">
        <v>0</v>
      </c>
      <c r="L41" s="6">
        <v>28450</v>
      </c>
      <c r="M41" s="8"/>
    </row>
    <row r="42" spans="1:13" x14ac:dyDescent="0.2">
      <c r="A42" s="2" t="s">
        <v>41</v>
      </c>
      <c r="B42" s="5">
        <v>87</v>
      </c>
      <c r="C42" s="9">
        <v>78</v>
      </c>
      <c r="D42" s="9">
        <v>9</v>
      </c>
      <c r="E42" s="9">
        <v>0</v>
      </c>
      <c r="F42" s="10">
        <v>3636235.46</v>
      </c>
      <c r="G42" s="6">
        <v>5970902.7800000003</v>
      </c>
      <c r="H42" s="6">
        <v>0</v>
      </c>
      <c r="I42" s="6">
        <v>690776.58</v>
      </c>
      <c r="J42" s="6">
        <v>54290.63</v>
      </c>
      <c r="K42" s="6">
        <v>147755.29</v>
      </c>
      <c r="L42" s="6">
        <v>22050</v>
      </c>
      <c r="M42" s="8"/>
    </row>
    <row r="43" spans="1:13" x14ac:dyDescent="0.2">
      <c r="A43" s="2" t="s">
        <v>42</v>
      </c>
      <c r="B43" s="5">
        <v>427</v>
      </c>
      <c r="C43" s="9">
        <v>396</v>
      </c>
      <c r="D43" s="9">
        <v>31</v>
      </c>
      <c r="E43" s="9">
        <v>20</v>
      </c>
      <c r="F43" s="10">
        <v>18735179.16</v>
      </c>
      <c r="G43" s="6">
        <v>8460034.5299999993</v>
      </c>
      <c r="H43" s="6">
        <v>12310043.859999999</v>
      </c>
      <c r="I43" s="6">
        <v>687134.83</v>
      </c>
      <c r="J43" s="6">
        <v>2033951.5</v>
      </c>
      <c r="K43" s="6">
        <v>0</v>
      </c>
      <c r="L43" s="6">
        <v>0</v>
      </c>
      <c r="M43" s="8"/>
    </row>
    <row r="44" spans="1:13" x14ac:dyDescent="0.2">
      <c r="A44" s="2" t="s">
        <v>43</v>
      </c>
      <c r="B44" s="5">
        <v>147</v>
      </c>
      <c r="C44" s="9">
        <v>129</v>
      </c>
      <c r="D44" s="9">
        <v>18</v>
      </c>
      <c r="E44" s="9">
        <v>25</v>
      </c>
      <c r="F44" s="10">
        <v>5602795.9000000004</v>
      </c>
      <c r="G44" s="6">
        <v>9368979.3000000007</v>
      </c>
      <c r="H44" s="6">
        <v>31500</v>
      </c>
      <c r="I44" s="6">
        <v>404496.97</v>
      </c>
      <c r="J44" s="6">
        <v>207024.9</v>
      </c>
      <c r="K44" s="6">
        <v>377787.2</v>
      </c>
      <c r="L44" s="6">
        <v>6900</v>
      </c>
      <c r="M44" s="8"/>
    </row>
    <row r="45" spans="1:13" x14ac:dyDescent="0.2">
      <c r="A45" s="4" t="s">
        <v>44</v>
      </c>
      <c r="B45" s="12">
        <v>107</v>
      </c>
      <c r="C45" s="13">
        <v>94</v>
      </c>
      <c r="D45" s="13">
        <v>13</v>
      </c>
      <c r="E45" s="13">
        <v>0</v>
      </c>
      <c r="F45" s="14">
        <v>3949853.54</v>
      </c>
      <c r="G45" s="16">
        <v>2318597.65</v>
      </c>
      <c r="H45" s="16">
        <v>3449926.39</v>
      </c>
      <c r="I45" s="16">
        <v>613270.21</v>
      </c>
      <c r="J45" s="16">
        <v>391473.91999999998</v>
      </c>
      <c r="K45" s="16">
        <v>171131.04</v>
      </c>
      <c r="L45" s="16">
        <v>2250</v>
      </c>
      <c r="M45" s="17"/>
    </row>
  </sheetData>
  <phoneticPr fontId="4" type="noConversion"/>
  <printOptions horizontalCentered="1"/>
  <pageMargins left="0.25" right="0.25" top="0.85" bottom="0" header="0.2" footer="0"/>
  <pageSetup orientation="landscape" horizontalDpi="4294967292" verticalDpi="4294967292"/>
  <headerFooter>
    <oddHeader>&amp;C&amp;20 &amp;K03-0132021 IAC Salary Survey</oddHeader>
  </headerFooter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"/>
  <sheetViews>
    <sheetView showGridLines="0" zoomScale="120" zoomScaleNormal="120" zoomScalePageLayoutView="120" workbookViewId="0"/>
  </sheetViews>
  <sheetFormatPr baseColWidth="10" defaultColWidth="11" defaultRowHeight="16" x14ac:dyDescent="0.2"/>
  <cols>
    <col min="1" max="1" width="11" customWidth="1"/>
  </cols>
  <sheetData>
    <row r="1" spans="1:6" x14ac:dyDescent="0.2">
      <c r="A1" s="1" t="s">
        <v>0</v>
      </c>
      <c r="B1" s="1" t="s">
        <v>45</v>
      </c>
      <c r="C1" s="1" t="s">
        <v>83</v>
      </c>
      <c r="D1" s="1" t="s">
        <v>117</v>
      </c>
      <c r="E1" s="1" t="s">
        <v>98</v>
      </c>
      <c r="F1" s="1" t="s">
        <v>99</v>
      </c>
    </row>
    <row r="2" spans="1:6" x14ac:dyDescent="0.2">
      <c r="A2" s="4" t="s">
        <v>1</v>
      </c>
      <c r="B2" s="5">
        <v>14</v>
      </c>
      <c r="C2" s="19">
        <v>108432</v>
      </c>
      <c r="D2" s="6">
        <v>41.42</v>
      </c>
      <c r="E2" s="9">
        <v>4</v>
      </c>
      <c r="F2" s="7">
        <v>41.42</v>
      </c>
    </row>
    <row r="3" spans="1:6" x14ac:dyDescent="0.2">
      <c r="A3" s="2" t="s">
        <v>2</v>
      </c>
      <c r="B3" s="9">
        <v>1</v>
      </c>
      <c r="C3" s="19">
        <v>62062</v>
      </c>
      <c r="D3" s="6">
        <v>22.97</v>
      </c>
      <c r="E3" s="9">
        <v>12</v>
      </c>
      <c r="F3" s="7">
        <v>0</v>
      </c>
    </row>
    <row r="4" spans="1:6" x14ac:dyDescent="0.2">
      <c r="A4" s="2" t="s">
        <v>3</v>
      </c>
      <c r="B4" s="5">
        <v>5</v>
      </c>
      <c r="C4" s="19">
        <v>71979.179999999993</v>
      </c>
      <c r="D4" s="6">
        <v>31.3</v>
      </c>
      <c r="E4" s="9">
        <v>2</v>
      </c>
      <c r="F4" s="7">
        <v>31.3</v>
      </c>
    </row>
    <row r="5" spans="1:6" x14ac:dyDescent="0.2">
      <c r="A5" s="2" t="s">
        <v>4</v>
      </c>
      <c r="B5" s="5">
        <v>1</v>
      </c>
      <c r="C5" s="19">
        <v>69171.520000000004</v>
      </c>
      <c r="D5" s="6">
        <v>24.1</v>
      </c>
      <c r="E5" s="9">
        <v>2</v>
      </c>
      <c r="F5" s="7">
        <v>24.1</v>
      </c>
    </row>
    <row r="6" spans="1:6" x14ac:dyDescent="0.2">
      <c r="A6" s="2" t="s">
        <v>5</v>
      </c>
      <c r="B6" s="5">
        <v>1</v>
      </c>
      <c r="C6" s="19">
        <v>46533.96</v>
      </c>
      <c r="D6" s="6">
        <v>16.52</v>
      </c>
      <c r="E6" s="9">
        <v>8</v>
      </c>
      <c r="F6" s="7">
        <v>12.46</v>
      </c>
    </row>
    <row r="7" spans="1:6" x14ac:dyDescent="0.2">
      <c r="A7" s="2" t="s">
        <v>6</v>
      </c>
      <c r="B7" s="5">
        <v>3</v>
      </c>
      <c r="C7" s="19">
        <v>67628</v>
      </c>
      <c r="D7" s="62">
        <v>23.03</v>
      </c>
      <c r="E7" s="9">
        <v>10</v>
      </c>
      <c r="F7" s="6">
        <v>17.28</v>
      </c>
    </row>
    <row r="8" spans="1:6" x14ac:dyDescent="0.2">
      <c r="A8" s="2" t="s">
        <v>7</v>
      </c>
      <c r="B8" s="9">
        <v>2</v>
      </c>
      <c r="C8" s="19">
        <v>90894.53</v>
      </c>
      <c r="D8" s="6">
        <v>38.53</v>
      </c>
      <c r="E8" s="9">
        <v>4</v>
      </c>
      <c r="F8" s="7">
        <v>28.87</v>
      </c>
    </row>
    <row r="9" spans="1:6" x14ac:dyDescent="0.2">
      <c r="A9" s="2" t="s">
        <v>8</v>
      </c>
      <c r="B9" s="5">
        <v>3</v>
      </c>
      <c r="C9" s="19">
        <v>55000</v>
      </c>
      <c r="D9" s="6">
        <v>17.5</v>
      </c>
      <c r="E9" s="9">
        <v>3</v>
      </c>
      <c r="F9" s="7">
        <v>17.5</v>
      </c>
    </row>
    <row r="10" spans="1:6" x14ac:dyDescent="0.2">
      <c r="A10" s="2" t="s">
        <v>9</v>
      </c>
      <c r="B10" s="5">
        <v>5</v>
      </c>
      <c r="C10" s="19">
        <v>82750.2</v>
      </c>
      <c r="D10" s="6">
        <v>28.08</v>
      </c>
      <c r="E10" s="9">
        <v>3</v>
      </c>
      <c r="F10" s="7">
        <v>24.43</v>
      </c>
    </row>
    <row r="11" spans="1:6" x14ac:dyDescent="0.2">
      <c r="A11" s="2" t="s">
        <v>10</v>
      </c>
      <c r="B11" s="5">
        <v>6</v>
      </c>
      <c r="C11" s="19">
        <v>84872.84</v>
      </c>
      <c r="D11" s="6">
        <v>26.74</v>
      </c>
      <c r="E11" s="9">
        <v>0</v>
      </c>
      <c r="F11" s="7">
        <v>21.01</v>
      </c>
    </row>
    <row r="12" spans="1:6" x14ac:dyDescent="0.2">
      <c r="A12" s="2" t="s">
        <v>11</v>
      </c>
      <c r="B12" s="9">
        <v>2</v>
      </c>
      <c r="C12" s="19">
        <v>74220</v>
      </c>
      <c r="D12" s="6">
        <v>18.8</v>
      </c>
      <c r="E12" s="9">
        <v>6</v>
      </c>
      <c r="F12" s="7">
        <v>18.170000000000002</v>
      </c>
    </row>
    <row r="13" spans="1:6" x14ac:dyDescent="0.2">
      <c r="A13" s="2" t="s">
        <v>12</v>
      </c>
      <c r="B13" s="5">
        <v>1</v>
      </c>
      <c r="C13" s="19">
        <v>49050</v>
      </c>
      <c r="D13" s="6">
        <v>17.36</v>
      </c>
      <c r="E13" s="9">
        <v>18</v>
      </c>
      <c r="F13" s="7">
        <v>0</v>
      </c>
    </row>
    <row r="14" spans="1:6" x14ac:dyDescent="0.2">
      <c r="A14" s="2" t="s">
        <v>13</v>
      </c>
      <c r="B14" s="5">
        <v>0</v>
      </c>
      <c r="C14" s="19">
        <f>4549.83*12</f>
        <v>54597.96</v>
      </c>
      <c r="D14" s="6">
        <v>0</v>
      </c>
      <c r="E14" s="9">
        <v>0</v>
      </c>
      <c r="F14" s="7">
        <v>0</v>
      </c>
    </row>
    <row r="15" spans="1:6" x14ac:dyDescent="0.2">
      <c r="A15" s="2" t="s">
        <v>14</v>
      </c>
      <c r="B15" s="5">
        <v>7</v>
      </c>
      <c r="C15" s="19">
        <v>96048</v>
      </c>
      <c r="D15" s="6">
        <v>33.93</v>
      </c>
      <c r="E15" s="9">
        <v>1</v>
      </c>
      <c r="F15" s="8">
        <v>33.82</v>
      </c>
    </row>
    <row r="16" spans="1:6" x14ac:dyDescent="0.2">
      <c r="A16" s="2" t="s">
        <v>15</v>
      </c>
      <c r="B16" s="9">
        <v>2</v>
      </c>
      <c r="C16" s="19">
        <v>54929.53</v>
      </c>
      <c r="D16" s="6">
        <v>20.100000000000001</v>
      </c>
      <c r="E16" s="9">
        <v>6</v>
      </c>
      <c r="F16" s="7">
        <v>16.079999999999998</v>
      </c>
    </row>
    <row r="17" spans="1:6" x14ac:dyDescent="0.2">
      <c r="A17" s="2" t="s">
        <v>16</v>
      </c>
      <c r="B17" s="5">
        <v>2</v>
      </c>
      <c r="C17" s="19">
        <v>68085.52</v>
      </c>
      <c r="D17" s="6">
        <v>18.37</v>
      </c>
      <c r="E17" s="9">
        <v>10</v>
      </c>
      <c r="F17" s="7">
        <v>16</v>
      </c>
    </row>
    <row r="18" spans="1:6" x14ac:dyDescent="0.2">
      <c r="A18" s="4" t="s">
        <v>17</v>
      </c>
      <c r="B18" s="5" t="s">
        <v>91</v>
      </c>
      <c r="C18" s="19" t="s">
        <v>91</v>
      </c>
      <c r="D18" s="6" t="s">
        <v>91</v>
      </c>
      <c r="E18" s="9" t="s">
        <v>91</v>
      </c>
      <c r="F18" s="7" t="s">
        <v>91</v>
      </c>
    </row>
    <row r="19" spans="1:6" x14ac:dyDescent="0.2">
      <c r="A19" s="2" t="s">
        <v>18</v>
      </c>
      <c r="B19" s="11">
        <v>2</v>
      </c>
      <c r="C19" s="19">
        <v>58009.7</v>
      </c>
      <c r="D19" s="6">
        <v>16.8</v>
      </c>
      <c r="E19" s="9">
        <v>1</v>
      </c>
      <c r="F19" s="7">
        <v>16.21</v>
      </c>
    </row>
    <row r="20" spans="1:6" x14ac:dyDescent="0.2">
      <c r="A20" s="2" t="s">
        <v>19</v>
      </c>
      <c r="B20" s="9">
        <v>2</v>
      </c>
      <c r="C20" s="19">
        <v>46840</v>
      </c>
      <c r="D20" s="6">
        <v>19.329999999999998</v>
      </c>
      <c r="E20" s="9">
        <v>25</v>
      </c>
      <c r="F20" s="7">
        <v>0</v>
      </c>
    </row>
    <row r="21" spans="1:6" x14ac:dyDescent="0.2">
      <c r="A21" s="2" t="s">
        <v>20</v>
      </c>
      <c r="B21" s="5">
        <v>3</v>
      </c>
      <c r="C21" s="19">
        <v>77961</v>
      </c>
      <c r="D21" s="6">
        <v>26.29</v>
      </c>
      <c r="E21" s="9">
        <v>14</v>
      </c>
      <c r="F21" s="7">
        <v>21.02</v>
      </c>
    </row>
    <row r="22" spans="1:6" x14ac:dyDescent="0.2">
      <c r="A22" s="2" t="s">
        <v>21</v>
      </c>
      <c r="B22" s="5">
        <v>1</v>
      </c>
      <c r="C22" s="19">
        <v>62959.51</v>
      </c>
      <c r="D22" s="6">
        <v>21.04</v>
      </c>
      <c r="E22" s="9">
        <v>5</v>
      </c>
      <c r="F22" s="7">
        <v>19.54</v>
      </c>
    </row>
    <row r="23" spans="1:6" x14ac:dyDescent="0.2">
      <c r="A23" s="2" t="s">
        <v>22</v>
      </c>
      <c r="B23" s="5">
        <v>2</v>
      </c>
      <c r="C23" s="19">
        <v>72602</v>
      </c>
      <c r="D23" s="6">
        <v>25.92</v>
      </c>
      <c r="E23" s="9">
        <v>24</v>
      </c>
      <c r="F23" s="7">
        <v>21</v>
      </c>
    </row>
    <row r="24" spans="1:6" x14ac:dyDescent="0.2">
      <c r="A24" s="2" t="s">
        <v>23</v>
      </c>
      <c r="B24" s="5">
        <v>2</v>
      </c>
      <c r="C24" s="19">
        <v>64700</v>
      </c>
      <c r="D24" s="6">
        <v>17.54</v>
      </c>
      <c r="E24" s="9">
        <v>1</v>
      </c>
      <c r="F24" s="7">
        <v>0</v>
      </c>
    </row>
    <row r="25" spans="1:6" x14ac:dyDescent="0.2">
      <c r="A25" s="2" t="s">
        <v>24</v>
      </c>
      <c r="B25" s="9">
        <v>3</v>
      </c>
      <c r="C25" s="19">
        <v>62268</v>
      </c>
      <c r="D25" s="6">
        <v>20</v>
      </c>
      <c r="E25" s="9">
        <v>3</v>
      </c>
      <c r="F25" s="7">
        <v>16</v>
      </c>
    </row>
    <row r="26" spans="1:6" x14ac:dyDescent="0.2">
      <c r="A26" s="2" t="s">
        <v>25</v>
      </c>
      <c r="B26" s="9">
        <v>1.5</v>
      </c>
      <c r="C26" s="19">
        <v>54889</v>
      </c>
      <c r="D26" s="6">
        <v>16.48</v>
      </c>
      <c r="E26" s="9">
        <v>0</v>
      </c>
      <c r="F26" s="7">
        <v>16.48</v>
      </c>
    </row>
    <row r="27" spans="1:6" x14ac:dyDescent="0.2">
      <c r="A27" s="2" t="s">
        <v>26</v>
      </c>
      <c r="B27" s="9">
        <v>2</v>
      </c>
      <c r="C27" s="19">
        <v>59823</v>
      </c>
      <c r="D27" s="6">
        <v>18.940000000000001</v>
      </c>
      <c r="E27" s="9">
        <v>19</v>
      </c>
      <c r="F27" s="7">
        <v>0</v>
      </c>
    </row>
    <row r="28" spans="1:6" x14ac:dyDescent="0.2">
      <c r="A28" s="2" t="s">
        <v>27</v>
      </c>
      <c r="B28" s="9">
        <v>2</v>
      </c>
      <c r="C28" s="19">
        <v>64018.95</v>
      </c>
      <c r="D28" s="6">
        <v>22.4</v>
      </c>
      <c r="E28" s="9">
        <v>8</v>
      </c>
      <c r="F28" s="7">
        <v>19</v>
      </c>
    </row>
    <row r="29" spans="1:6" x14ac:dyDescent="0.2">
      <c r="A29" s="2" t="s">
        <v>28</v>
      </c>
      <c r="B29" s="5">
        <v>7</v>
      </c>
      <c r="C29" s="19">
        <v>74261.460000000006</v>
      </c>
      <c r="D29" s="6">
        <v>42.698999999999998</v>
      </c>
      <c r="E29" s="9">
        <v>20</v>
      </c>
      <c r="F29" s="7">
        <v>34.856000000000002</v>
      </c>
    </row>
    <row r="30" spans="1:6" x14ac:dyDescent="0.2">
      <c r="A30" s="2" t="s">
        <v>29</v>
      </c>
      <c r="B30" s="5">
        <v>3</v>
      </c>
      <c r="C30" s="19">
        <v>72132</v>
      </c>
      <c r="D30" s="6">
        <v>32.08</v>
      </c>
      <c r="E30" s="9">
        <v>10</v>
      </c>
      <c r="F30" s="7">
        <v>25.19</v>
      </c>
    </row>
    <row r="31" spans="1:6" x14ac:dyDescent="0.2">
      <c r="A31" s="2" t="s">
        <v>30</v>
      </c>
      <c r="B31" s="9">
        <v>3</v>
      </c>
      <c r="C31" s="19">
        <v>66643</v>
      </c>
      <c r="D31" s="6">
        <v>17.440000000000001</v>
      </c>
      <c r="E31" s="9">
        <v>2</v>
      </c>
      <c r="F31" s="7">
        <v>17.440000000000001</v>
      </c>
    </row>
    <row r="32" spans="1:6" x14ac:dyDescent="0.2">
      <c r="A32" s="2" t="s">
        <v>31</v>
      </c>
      <c r="B32" s="5">
        <v>1</v>
      </c>
      <c r="C32" s="19">
        <v>45708</v>
      </c>
      <c r="D32" s="6">
        <v>11</v>
      </c>
      <c r="E32" s="9">
        <v>1</v>
      </c>
      <c r="F32" s="7">
        <v>0</v>
      </c>
    </row>
    <row r="33" spans="1:6" x14ac:dyDescent="0.2">
      <c r="A33" s="2" t="s">
        <v>32</v>
      </c>
      <c r="B33" s="5">
        <v>1</v>
      </c>
      <c r="C33" s="19">
        <v>54485</v>
      </c>
      <c r="D33" s="6">
        <v>14.93</v>
      </c>
      <c r="E33" s="9">
        <v>5</v>
      </c>
      <c r="F33" s="78">
        <v>13</v>
      </c>
    </row>
    <row r="34" spans="1:6" x14ac:dyDescent="0.2">
      <c r="A34" s="2" t="s">
        <v>33</v>
      </c>
      <c r="B34" s="9">
        <v>2</v>
      </c>
      <c r="C34" s="19">
        <v>68096.22</v>
      </c>
      <c r="D34" s="6">
        <v>17.809999999999999</v>
      </c>
      <c r="E34" s="9">
        <v>2</v>
      </c>
      <c r="F34" s="7">
        <v>14.71</v>
      </c>
    </row>
    <row r="35" spans="1:6" x14ac:dyDescent="0.2">
      <c r="A35" s="2" t="s">
        <v>34</v>
      </c>
      <c r="B35" s="5">
        <v>3</v>
      </c>
      <c r="C35" s="19">
        <v>63238.5</v>
      </c>
      <c r="D35" s="6">
        <v>17.25</v>
      </c>
      <c r="E35" s="9">
        <v>3</v>
      </c>
      <c r="F35" s="7">
        <v>0</v>
      </c>
    </row>
    <row r="36" spans="1:6" x14ac:dyDescent="0.2">
      <c r="A36" s="2" t="s">
        <v>35</v>
      </c>
      <c r="B36" s="5">
        <v>4</v>
      </c>
      <c r="C36" s="19">
        <v>86528</v>
      </c>
      <c r="D36" s="6">
        <v>28.52</v>
      </c>
      <c r="E36" s="9">
        <v>12</v>
      </c>
      <c r="F36" s="7">
        <v>27.76</v>
      </c>
    </row>
    <row r="37" spans="1:6" x14ac:dyDescent="0.2">
      <c r="A37" s="2" t="s">
        <v>36</v>
      </c>
      <c r="B37" s="5">
        <v>1</v>
      </c>
      <c r="C37" s="19">
        <v>46571.199999999997</v>
      </c>
      <c r="D37" s="6">
        <v>16.350000000000001</v>
      </c>
      <c r="E37" s="9">
        <v>5</v>
      </c>
      <c r="F37" s="7">
        <v>14.75</v>
      </c>
    </row>
    <row r="38" spans="1:6" x14ac:dyDescent="0.2">
      <c r="A38" s="2" t="s">
        <v>37</v>
      </c>
      <c r="B38" s="9">
        <v>2</v>
      </c>
      <c r="C38" s="19">
        <v>62488</v>
      </c>
      <c r="D38" s="6">
        <v>19.22</v>
      </c>
      <c r="E38" s="9">
        <v>5</v>
      </c>
      <c r="F38" s="7">
        <v>16.739999999999998</v>
      </c>
    </row>
    <row r="39" spans="1:6" x14ac:dyDescent="0.2">
      <c r="A39" s="2" t="s">
        <v>38</v>
      </c>
      <c r="B39" s="9">
        <v>2</v>
      </c>
      <c r="C39" s="19">
        <v>73260.14</v>
      </c>
      <c r="D39" s="6">
        <v>17.68</v>
      </c>
      <c r="E39" s="9">
        <v>5</v>
      </c>
      <c r="F39" s="7">
        <v>14.42</v>
      </c>
    </row>
    <row r="40" spans="1:6" x14ac:dyDescent="0.2">
      <c r="A40" s="2" t="s">
        <v>39</v>
      </c>
      <c r="B40" s="5">
        <v>1</v>
      </c>
      <c r="C40" s="19">
        <v>58270</v>
      </c>
      <c r="D40" s="6">
        <v>21.34</v>
      </c>
      <c r="E40" s="9">
        <v>21</v>
      </c>
      <c r="F40" s="7">
        <v>18</v>
      </c>
    </row>
    <row r="41" spans="1:6" x14ac:dyDescent="0.2">
      <c r="A41" s="2" t="s">
        <v>40</v>
      </c>
      <c r="B41" s="9">
        <v>3</v>
      </c>
      <c r="C41" s="19">
        <v>52921.21</v>
      </c>
      <c r="D41" s="6">
        <v>22.18</v>
      </c>
      <c r="E41" s="9">
        <v>15</v>
      </c>
      <c r="F41" s="7">
        <v>17.45</v>
      </c>
    </row>
    <row r="42" spans="1:6" x14ac:dyDescent="0.2">
      <c r="A42" s="2" t="s">
        <v>41</v>
      </c>
      <c r="B42" s="5">
        <v>3</v>
      </c>
      <c r="C42" s="19">
        <v>64750</v>
      </c>
      <c r="D42" s="6">
        <v>28.4</v>
      </c>
      <c r="E42" s="9">
        <v>20</v>
      </c>
      <c r="F42" s="7">
        <v>23.42</v>
      </c>
    </row>
    <row r="43" spans="1:6" x14ac:dyDescent="0.2">
      <c r="A43" s="2" t="s">
        <v>42</v>
      </c>
      <c r="B43" s="5">
        <v>4</v>
      </c>
      <c r="C43" s="19">
        <v>88587</v>
      </c>
      <c r="D43" s="6">
        <v>29.72</v>
      </c>
      <c r="E43" s="9">
        <v>4</v>
      </c>
      <c r="F43" s="7">
        <v>27.86</v>
      </c>
    </row>
    <row r="44" spans="1:6" x14ac:dyDescent="0.2">
      <c r="A44" s="2" t="s">
        <v>43</v>
      </c>
      <c r="B44" s="5">
        <v>3</v>
      </c>
      <c r="C44" s="19">
        <v>85083.65</v>
      </c>
      <c r="D44" s="6">
        <v>22.73</v>
      </c>
      <c r="E44" s="9">
        <v>2</v>
      </c>
      <c r="F44" s="7">
        <v>22.73</v>
      </c>
    </row>
    <row r="45" spans="1:6" x14ac:dyDescent="0.2">
      <c r="A45" s="4" t="s">
        <v>44</v>
      </c>
      <c r="B45" s="12">
        <v>2</v>
      </c>
      <c r="C45" s="21">
        <v>66955.199999999997</v>
      </c>
      <c r="D45" s="16">
        <v>23.22</v>
      </c>
      <c r="E45" s="13">
        <v>7</v>
      </c>
      <c r="F45" s="15">
        <v>0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&amp;K03-0172021 IAC Salary Survey&amp;R&amp;K03+032Treasurer's Office</oddHeader>
  </headerFooter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47"/>
  <sheetViews>
    <sheetView showGridLines="0" zoomScale="120" zoomScaleNormal="120" zoomScalePageLayoutView="120" workbookViewId="0"/>
  </sheetViews>
  <sheetFormatPr baseColWidth="10" defaultColWidth="11" defaultRowHeight="16" x14ac:dyDescent="0.2"/>
  <cols>
    <col min="1" max="27" width="11" customWidth="1"/>
  </cols>
  <sheetData>
    <row r="1" spans="1:37" x14ac:dyDescent="0.2">
      <c r="A1" s="1" t="s">
        <v>0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129</v>
      </c>
      <c r="I1" s="1" t="s">
        <v>128</v>
      </c>
      <c r="J1" s="1" t="s">
        <v>130</v>
      </c>
      <c r="K1" s="1" t="s">
        <v>131</v>
      </c>
      <c r="L1" s="1" t="s">
        <v>132</v>
      </c>
      <c r="M1" s="1" t="s">
        <v>133</v>
      </c>
      <c r="N1" s="1" t="s">
        <v>88</v>
      </c>
      <c r="O1" s="1" t="s">
        <v>134</v>
      </c>
      <c r="P1" s="1" t="s">
        <v>135</v>
      </c>
      <c r="Q1" s="1" t="s">
        <v>138</v>
      </c>
      <c r="R1" s="1" t="s">
        <v>136</v>
      </c>
      <c r="S1" s="1" t="s">
        <v>137</v>
      </c>
      <c r="T1" s="1" t="s">
        <v>141</v>
      </c>
      <c r="U1" s="1" t="s">
        <v>139</v>
      </c>
      <c r="V1" s="1" t="s">
        <v>140</v>
      </c>
      <c r="W1" s="1" t="s">
        <v>142</v>
      </c>
      <c r="X1" s="1" t="s">
        <v>143</v>
      </c>
      <c r="Y1" s="1" t="s">
        <v>144</v>
      </c>
      <c r="Z1" s="1" t="s">
        <v>145</v>
      </c>
      <c r="AA1" s="1" t="s">
        <v>146</v>
      </c>
      <c r="AB1" s="1" t="s">
        <v>147</v>
      </c>
      <c r="AC1" s="1" t="s">
        <v>173</v>
      </c>
      <c r="AD1" s="1" t="s">
        <v>174</v>
      </c>
      <c r="AE1" s="1" t="s">
        <v>175</v>
      </c>
      <c r="AF1" s="45" t="s">
        <v>179</v>
      </c>
      <c r="AG1" s="45" t="s">
        <v>180</v>
      </c>
      <c r="AH1" s="45" t="s">
        <v>181</v>
      </c>
      <c r="AI1" s="45" t="s">
        <v>184</v>
      </c>
      <c r="AJ1" s="45" t="s">
        <v>183</v>
      </c>
      <c r="AK1" s="45" t="s">
        <v>182</v>
      </c>
    </row>
    <row r="2" spans="1:37" x14ac:dyDescent="0.2">
      <c r="A2" s="4" t="s">
        <v>1</v>
      </c>
      <c r="B2" s="8">
        <v>44.59</v>
      </c>
      <c r="C2" s="9">
        <v>23</v>
      </c>
      <c r="D2" s="8">
        <v>35.94</v>
      </c>
      <c r="E2" s="8">
        <v>50.16</v>
      </c>
      <c r="F2" s="9">
        <v>14</v>
      </c>
      <c r="G2" s="8">
        <v>47.81</v>
      </c>
      <c r="H2" s="8">
        <v>0</v>
      </c>
      <c r="I2" s="9">
        <v>0</v>
      </c>
      <c r="J2" s="8">
        <v>0</v>
      </c>
      <c r="K2" s="8">
        <v>0</v>
      </c>
      <c r="L2" s="9">
        <v>0</v>
      </c>
      <c r="M2" s="8">
        <v>0</v>
      </c>
      <c r="N2" s="8">
        <v>51.92</v>
      </c>
      <c r="O2" s="9">
        <v>0</v>
      </c>
      <c r="P2" s="8">
        <v>47.81</v>
      </c>
      <c r="Q2" s="8">
        <v>0</v>
      </c>
      <c r="R2" s="9">
        <v>0</v>
      </c>
      <c r="S2" s="8">
        <v>0</v>
      </c>
      <c r="T2" s="8">
        <v>45.69</v>
      </c>
      <c r="U2" s="9">
        <v>9</v>
      </c>
      <c r="V2" s="8">
        <v>43.48</v>
      </c>
      <c r="W2" s="8">
        <v>44.58</v>
      </c>
      <c r="X2" s="9">
        <v>10</v>
      </c>
      <c r="Y2" s="7">
        <v>39.53</v>
      </c>
      <c r="Z2" s="8">
        <v>71.599999999999994</v>
      </c>
      <c r="AA2" s="9">
        <v>9</v>
      </c>
      <c r="AB2" s="8">
        <v>63.65</v>
      </c>
      <c r="AC2" s="7">
        <v>44.65</v>
      </c>
      <c r="AD2" s="9">
        <v>26.75</v>
      </c>
      <c r="AE2" s="7">
        <v>35.94</v>
      </c>
      <c r="AF2" s="7">
        <v>79</v>
      </c>
      <c r="AG2" s="9">
        <v>26</v>
      </c>
      <c r="AH2" s="7">
        <v>63.65</v>
      </c>
      <c r="AI2" s="7">
        <v>49.62</v>
      </c>
      <c r="AJ2" s="9">
        <v>14</v>
      </c>
      <c r="AK2" s="7">
        <v>47.81</v>
      </c>
    </row>
    <row r="3" spans="1:37" x14ac:dyDescent="0.2">
      <c r="A3" s="2" t="s">
        <v>2</v>
      </c>
      <c r="B3" s="8">
        <v>21.97</v>
      </c>
      <c r="C3" s="9">
        <v>2</v>
      </c>
      <c r="D3" s="8">
        <v>19.190000000000001</v>
      </c>
      <c r="E3" s="8">
        <v>0</v>
      </c>
      <c r="F3" s="9">
        <v>0</v>
      </c>
      <c r="G3" s="8">
        <v>0</v>
      </c>
      <c r="H3" s="8">
        <f>62359.57/2080</f>
        <v>29.980562500000001</v>
      </c>
      <c r="I3" s="9">
        <v>5</v>
      </c>
      <c r="J3" s="8">
        <v>0</v>
      </c>
      <c r="K3" s="8">
        <v>19.100000000000001</v>
      </c>
      <c r="L3" s="9">
        <v>7</v>
      </c>
      <c r="M3" s="8">
        <v>0</v>
      </c>
      <c r="N3" s="8" t="s">
        <v>220</v>
      </c>
      <c r="O3" s="9">
        <v>0</v>
      </c>
      <c r="P3" s="8">
        <v>0</v>
      </c>
      <c r="Q3" s="8">
        <v>0</v>
      </c>
      <c r="R3" s="9">
        <v>0</v>
      </c>
      <c r="S3" s="8">
        <v>0</v>
      </c>
      <c r="T3" s="8">
        <v>18.010000000000002</v>
      </c>
      <c r="U3" s="9">
        <v>9</v>
      </c>
      <c r="V3" s="8">
        <v>0</v>
      </c>
      <c r="W3" s="34">
        <v>19.05</v>
      </c>
      <c r="X3" s="32">
        <v>8</v>
      </c>
      <c r="Y3" s="7">
        <v>0</v>
      </c>
      <c r="Z3" s="34">
        <v>0</v>
      </c>
      <c r="AA3" s="34">
        <v>0</v>
      </c>
      <c r="AB3" s="8">
        <v>0</v>
      </c>
      <c r="AC3" s="7">
        <v>24.67</v>
      </c>
      <c r="AD3" s="32">
        <v>1</v>
      </c>
      <c r="AE3" s="7">
        <v>22.61</v>
      </c>
      <c r="AF3" s="7">
        <v>0</v>
      </c>
      <c r="AG3" s="32">
        <v>0</v>
      </c>
      <c r="AH3" s="7">
        <v>0</v>
      </c>
      <c r="AI3" s="7">
        <v>0</v>
      </c>
      <c r="AJ3" s="32">
        <v>0</v>
      </c>
      <c r="AK3" s="7">
        <v>0</v>
      </c>
    </row>
    <row r="4" spans="1:37" x14ac:dyDescent="0.2">
      <c r="A4" s="2" t="s">
        <v>3</v>
      </c>
      <c r="B4" s="8">
        <v>30.89</v>
      </c>
      <c r="C4" s="9">
        <v>2</v>
      </c>
      <c r="D4" s="8">
        <v>30.46</v>
      </c>
      <c r="E4" s="8">
        <v>33.21</v>
      </c>
      <c r="F4" s="9">
        <v>1</v>
      </c>
      <c r="G4" s="8">
        <v>33.21</v>
      </c>
      <c r="H4" s="8">
        <v>28.34</v>
      </c>
      <c r="I4" s="9">
        <v>1</v>
      </c>
      <c r="J4" s="8">
        <v>28.34</v>
      </c>
      <c r="K4" s="8">
        <v>22.7</v>
      </c>
      <c r="L4" s="9">
        <v>1</v>
      </c>
      <c r="M4" s="8">
        <v>22.7</v>
      </c>
      <c r="N4" s="8">
        <v>35.03</v>
      </c>
      <c r="O4" s="9">
        <v>25</v>
      </c>
      <c r="P4" s="8">
        <v>30.46</v>
      </c>
      <c r="Q4" s="8">
        <v>29.49</v>
      </c>
      <c r="R4" s="9">
        <v>20</v>
      </c>
      <c r="S4" s="8">
        <v>25.63</v>
      </c>
      <c r="T4" s="8">
        <v>25.76</v>
      </c>
      <c r="U4" s="9">
        <v>10</v>
      </c>
      <c r="V4" s="8">
        <v>22.38</v>
      </c>
      <c r="W4" s="7">
        <v>25.63</v>
      </c>
      <c r="X4" s="32">
        <v>1</v>
      </c>
      <c r="Y4" s="7">
        <v>25.63</v>
      </c>
      <c r="Z4" s="7">
        <v>45.38</v>
      </c>
      <c r="AA4" s="32">
        <v>30</v>
      </c>
      <c r="AB4" s="8">
        <v>39.450000000000003</v>
      </c>
      <c r="AC4" s="7">
        <v>0</v>
      </c>
      <c r="AD4" s="32">
        <v>0</v>
      </c>
      <c r="AE4" s="7">
        <v>0</v>
      </c>
      <c r="AF4" s="7">
        <v>48.73</v>
      </c>
      <c r="AG4" s="32">
        <v>6</v>
      </c>
      <c r="AH4" s="7">
        <v>43.6</v>
      </c>
      <c r="AI4" s="7">
        <v>30.46</v>
      </c>
      <c r="AJ4" s="32">
        <v>1</v>
      </c>
      <c r="AK4" s="7">
        <v>30.46</v>
      </c>
    </row>
    <row r="5" spans="1:37" x14ac:dyDescent="0.2">
      <c r="A5" s="2" t="s">
        <v>4</v>
      </c>
      <c r="B5" s="8">
        <v>0</v>
      </c>
      <c r="C5" s="9">
        <v>0</v>
      </c>
      <c r="D5" s="8">
        <v>0</v>
      </c>
      <c r="E5" s="8">
        <v>30.88</v>
      </c>
      <c r="F5" s="9">
        <v>3</v>
      </c>
      <c r="G5" s="8">
        <v>30.88</v>
      </c>
      <c r="H5" s="8">
        <v>32.6</v>
      </c>
      <c r="I5" s="9">
        <v>32</v>
      </c>
      <c r="J5" s="8">
        <v>30.87</v>
      </c>
      <c r="K5" s="8">
        <v>0</v>
      </c>
      <c r="L5" s="9">
        <v>0</v>
      </c>
      <c r="M5" s="8">
        <v>0</v>
      </c>
      <c r="N5" s="8">
        <v>25.58</v>
      </c>
      <c r="O5" s="9">
        <v>17</v>
      </c>
      <c r="P5" s="8">
        <v>24.7</v>
      </c>
      <c r="Q5" s="8">
        <v>25.57</v>
      </c>
      <c r="R5" s="9">
        <v>17</v>
      </c>
      <c r="S5" s="8">
        <v>24.7</v>
      </c>
      <c r="T5" s="8">
        <v>26.39</v>
      </c>
      <c r="U5" s="9">
        <v>24</v>
      </c>
      <c r="V5" s="8">
        <v>25.24</v>
      </c>
      <c r="W5" s="7">
        <v>25.92</v>
      </c>
      <c r="X5" s="32">
        <v>15</v>
      </c>
      <c r="Y5" s="7">
        <v>25.92</v>
      </c>
      <c r="Z5" s="7">
        <v>0</v>
      </c>
      <c r="AA5" s="7">
        <v>0</v>
      </c>
      <c r="AB5" s="8">
        <v>0</v>
      </c>
      <c r="AC5" s="7">
        <v>24.7</v>
      </c>
      <c r="AD5" s="32">
        <v>12</v>
      </c>
      <c r="AE5" s="7">
        <v>24.12</v>
      </c>
      <c r="AF5" s="7">
        <v>0</v>
      </c>
      <c r="AG5" s="32">
        <v>0</v>
      </c>
      <c r="AH5" s="7">
        <v>0</v>
      </c>
      <c r="AI5" s="7">
        <v>0</v>
      </c>
      <c r="AJ5" s="32">
        <v>0</v>
      </c>
      <c r="AK5" s="7">
        <v>0</v>
      </c>
    </row>
    <row r="6" spans="1:37" x14ac:dyDescent="0.2">
      <c r="A6" s="2" t="s">
        <v>5</v>
      </c>
      <c r="B6" s="8">
        <v>15.04</v>
      </c>
      <c r="C6" s="9">
        <v>8</v>
      </c>
      <c r="D6" s="8">
        <v>12.46</v>
      </c>
      <c r="E6" s="8">
        <v>0</v>
      </c>
      <c r="F6" s="9">
        <v>0</v>
      </c>
      <c r="G6" s="8">
        <v>0</v>
      </c>
      <c r="H6" s="8">
        <v>20.83</v>
      </c>
      <c r="I6" s="9">
        <v>12</v>
      </c>
      <c r="J6" s="8">
        <v>18.79</v>
      </c>
      <c r="K6" s="8">
        <v>18.79</v>
      </c>
      <c r="L6" s="9">
        <v>15</v>
      </c>
      <c r="M6" s="8">
        <v>18.79</v>
      </c>
      <c r="N6" s="8">
        <v>19.54</v>
      </c>
      <c r="O6" s="9">
        <v>15</v>
      </c>
      <c r="P6" s="8">
        <v>0</v>
      </c>
      <c r="Q6" s="8">
        <v>24.32</v>
      </c>
      <c r="R6" s="9">
        <v>25</v>
      </c>
      <c r="S6" s="8">
        <v>0</v>
      </c>
      <c r="T6" s="8">
        <v>18.57</v>
      </c>
      <c r="U6" s="9">
        <v>8</v>
      </c>
      <c r="V6" s="8">
        <v>0</v>
      </c>
      <c r="W6" s="7">
        <v>15.04</v>
      </c>
      <c r="X6" s="32">
        <v>15</v>
      </c>
      <c r="Y6" s="7">
        <v>12.46</v>
      </c>
      <c r="Z6" s="7">
        <v>0</v>
      </c>
      <c r="AA6" s="7">
        <v>0</v>
      </c>
      <c r="AB6" s="8">
        <v>0</v>
      </c>
      <c r="AC6" s="7">
        <v>18.57</v>
      </c>
      <c r="AD6" s="32">
        <v>5</v>
      </c>
      <c r="AE6" s="7">
        <v>0</v>
      </c>
      <c r="AF6" s="7">
        <v>0</v>
      </c>
      <c r="AG6" s="32">
        <v>0</v>
      </c>
      <c r="AH6" s="7">
        <v>0</v>
      </c>
      <c r="AI6" s="7">
        <v>16.52</v>
      </c>
      <c r="AJ6" s="32">
        <v>15</v>
      </c>
      <c r="AK6" s="7">
        <v>12.46</v>
      </c>
    </row>
    <row r="7" spans="1:37" x14ac:dyDescent="0.2">
      <c r="A7" s="2" t="s">
        <v>6</v>
      </c>
      <c r="B7" s="8">
        <v>35.520000000000003</v>
      </c>
      <c r="C7" s="9">
        <v>1</v>
      </c>
      <c r="D7" s="8">
        <v>29</v>
      </c>
      <c r="E7" s="8">
        <v>37.65</v>
      </c>
      <c r="F7" s="9">
        <v>4</v>
      </c>
      <c r="G7" s="8">
        <v>29</v>
      </c>
      <c r="H7" s="8">
        <v>30.79</v>
      </c>
      <c r="I7" s="9">
        <v>3</v>
      </c>
      <c r="J7" s="8">
        <v>23.06</v>
      </c>
      <c r="K7" s="8">
        <v>25.88</v>
      </c>
      <c r="L7" s="9">
        <v>1</v>
      </c>
      <c r="M7" s="8">
        <v>18.850000000000001</v>
      </c>
      <c r="N7" s="8">
        <v>29.03</v>
      </c>
      <c r="O7" s="9">
        <v>22</v>
      </c>
      <c r="P7" s="8">
        <v>24.41</v>
      </c>
      <c r="Q7" s="8">
        <v>36.590000000000003</v>
      </c>
      <c r="R7" s="9">
        <v>21</v>
      </c>
      <c r="S7" s="8">
        <v>27.38</v>
      </c>
      <c r="T7" s="8">
        <v>23.05</v>
      </c>
      <c r="U7" s="9">
        <v>10</v>
      </c>
      <c r="V7" s="8">
        <v>18.850000000000001</v>
      </c>
      <c r="W7" s="7">
        <v>33.57</v>
      </c>
      <c r="X7" s="32">
        <v>8</v>
      </c>
      <c r="Y7" s="7">
        <v>24.41</v>
      </c>
      <c r="Z7" s="7">
        <v>36.57</v>
      </c>
      <c r="AA7" s="32">
        <v>3</v>
      </c>
      <c r="AB7" s="8">
        <v>29</v>
      </c>
      <c r="AC7" s="7">
        <v>32.57</v>
      </c>
      <c r="AD7" s="32">
        <v>12</v>
      </c>
      <c r="AE7" s="7">
        <v>27.38</v>
      </c>
      <c r="AF7" s="7">
        <v>85</v>
      </c>
      <c r="AG7" s="32">
        <v>0</v>
      </c>
      <c r="AH7" s="7">
        <v>85</v>
      </c>
      <c r="AI7" s="7">
        <v>41.04</v>
      </c>
      <c r="AJ7" s="32">
        <v>1</v>
      </c>
      <c r="AK7" s="7">
        <v>30.69</v>
      </c>
    </row>
    <row r="8" spans="1:37" x14ac:dyDescent="0.2">
      <c r="A8" s="2" t="s">
        <v>7</v>
      </c>
      <c r="B8" s="8">
        <v>47.64</v>
      </c>
      <c r="C8" s="9">
        <v>18</v>
      </c>
      <c r="D8" s="8">
        <v>36.21</v>
      </c>
      <c r="E8" s="8">
        <v>0</v>
      </c>
      <c r="F8" s="9">
        <v>0</v>
      </c>
      <c r="G8" s="8">
        <v>0</v>
      </c>
      <c r="H8" s="8">
        <v>46.63</v>
      </c>
      <c r="I8" s="9">
        <v>5</v>
      </c>
      <c r="J8" s="8">
        <v>36.21</v>
      </c>
      <c r="K8" s="8">
        <v>30.29</v>
      </c>
      <c r="L8" s="9">
        <v>9</v>
      </c>
      <c r="M8" s="8">
        <v>23.01</v>
      </c>
      <c r="N8" s="8">
        <v>47.63</v>
      </c>
      <c r="O8" s="9">
        <v>28</v>
      </c>
      <c r="P8" s="8">
        <v>36.21</v>
      </c>
      <c r="Q8" s="8">
        <v>34.51</v>
      </c>
      <c r="R8" s="9">
        <v>19</v>
      </c>
      <c r="S8" s="8">
        <v>25.78</v>
      </c>
      <c r="T8" s="8">
        <v>37.659999999999997</v>
      </c>
      <c r="U8" s="9">
        <v>28</v>
      </c>
      <c r="V8" s="8">
        <v>28.87</v>
      </c>
      <c r="W8" s="7">
        <v>48.31</v>
      </c>
      <c r="X8" s="32">
        <v>9</v>
      </c>
      <c r="Y8" s="7">
        <v>36.21</v>
      </c>
      <c r="Z8" s="7">
        <v>47.24</v>
      </c>
      <c r="AA8" s="32">
        <v>13</v>
      </c>
      <c r="AB8" s="8">
        <v>36.21</v>
      </c>
      <c r="AC8" s="7">
        <v>31.49</v>
      </c>
      <c r="AD8" s="32">
        <v>3</v>
      </c>
      <c r="AE8" s="7">
        <v>23.01</v>
      </c>
      <c r="AF8" s="7">
        <v>60.43</v>
      </c>
      <c r="AG8" s="32">
        <v>2</v>
      </c>
      <c r="AH8" s="7">
        <v>56.98</v>
      </c>
      <c r="AI8" s="7">
        <v>42.57</v>
      </c>
      <c r="AJ8" s="32">
        <v>5</v>
      </c>
      <c r="AK8" s="7">
        <v>32.33</v>
      </c>
    </row>
    <row r="9" spans="1:37" x14ac:dyDescent="0.2">
      <c r="A9" s="2" t="s">
        <v>8</v>
      </c>
      <c r="B9" s="8">
        <v>34.619999999999997</v>
      </c>
      <c r="C9" s="9">
        <v>1</v>
      </c>
      <c r="D9" s="8">
        <v>34.619999999999997</v>
      </c>
      <c r="E9" s="8">
        <v>0</v>
      </c>
      <c r="F9" s="9">
        <v>0</v>
      </c>
      <c r="G9" s="8">
        <v>0</v>
      </c>
      <c r="H9" s="8">
        <v>28.56</v>
      </c>
      <c r="I9" s="9">
        <v>26</v>
      </c>
      <c r="J9" s="8">
        <v>18.78</v>
      </c>
      <c r="K9" s="8">
        <v>23.88</v>
      </c>
      <c r="L9" s="9">
        <v>22</v>
      </c>
      <c r="M9" s="8">
        <v>15.27</v>
      </c>
      <c r="N9" s="8">
        <v>23.18</v>
      </c>
      <c r="O9" s="9">
        <v>4</v>
      </c>
      <c r="P9" s="8">
        <v>21.85</v>
      </c>
      <c r="Q9" s="8">
        <v>23.18</v>
      </c>
      <c r="R9" s="9">
        <v>4</v>
      </c>
      <c r="S9" s="8">
        <v>21.85</v>
      </c>
      <c r="T9" s="8">
        <v>23.88</v>
      </c>
      <c r="U9" s="9">
        <v>22</v>
      </c>
      <c r="V9" s="8">
        <v>15.27</v>
      </c>
      <c r="W9" s="7">
        <v>22.63</v>
      </c>
      <c r="X9" s="32">
        <v>3</v>
      </c>
      <c r="Y9" s="7">
        <v>20.92</v>
      </c>
      <c r="Z9" s="7">
        <v>40.869999999999997</v>
      </c>
      <c r="AA9" s="32">
        <v>5</v>
      </c>
      <c r="AB9" s="8">
        <v>40.869999999999997</v>
      </c>
      <c r="AC9" s="7">
        <v>15</v>
      </c>
      <c r="AD9" s="32">
        <v>5</v>
      </c>
      <c r="AE9" s="7">
        <v>15</v>
      </c>
      <c r="AF9" s="7">
        <v>0</v>
      </c>
      <c r="AG9" s="32">
        <v>0</v>
      </c>
      <c r="AH9" s="7">
        <v>0</v>
      </c>
      <c r="AI9" s="7">
        <v>19.670000000000002</v>
      </c>
      <c r="AJ9" s="32">
        <v>4</v>
      </c>
      <c r="AK9" s="7">
        <v>19.670000000000002</v>
      </c>
    </row>
    <row r="10" spans="1:37" x14ac:dyDescent="0.2">
      <c r="A10" s="2" t="s">
        <v>9</v>
      </c>
      <c r="B10" s="8">
        <v>40.4</v>
      </c>
      <c r="C10" s="9">
        <v>5</v>
      </c>
      <c r="D10" s="8">
        <v>39.340000000000003</v>
      </c>
      <c r="E10" s="8">
        <v>35.770000000000003</v>
      </c>
      <c r="F10" s="9">
        <v>1</v>
      </c>
      <c r="G10" s="8">
        <v>35.770000000000003</v>
      </c>
      <c r="H10" s="8">
        <v>41.72</v>
      </c>
      <c r="I10" s="9">
        <v>35</v>
      </c>
      <c r="J10" s="8">
        <v>35.770000000000003</v>
      </c>
      <c r="K10" s="8">
        <v>38.46</v>
      </c>
      <c r="L10" s="9">
        <v>3.5</v>
      </c>
      <c r="M10" s="8">
        <v>35.770000000000003</v>
      </c>
      <c r="N10" s="8">
        <v>40.4</v>
      </c>
      <c r="O10" s="46">
        <v>5.5</v>
      </c>
      <c r="P10" s="8">
        <v>35.770000000000003</v>
      </c>
      <c r="Q10" s="8">
        <v>35.19</v>
      </c>
      <c r="R10" s="9">
        <v>6.5</v>
      </c>
      <c r="S10" s="8">
        <v>29.56</v>
      </c>
      <c r="T10" s="8">
        <v>25.15</v>
      </c>
      <c r="U10" s="9">
        <v>4.5</v>
      </c>
      <c r="V10" s="8">
        <v>22.21</v>
      </c>
      <c r="W10" s="7">
        <v>38.46</v>
      </c>
      <c r="X10" s="32">
        <v>32</v>
      </c>
      <c r="Y10" s="7">
        <v>35.770000000000003</v>
      </c>
      <c r="Z10" s="7">
        <v>39.75</v>
      </c>
      <c r="AA10" s="32">
        <v>4</v>
      </c>
      <c r="AB10" s="8">
        <v>39.340000000000003</v>
      </c>
      <c r="AC10" s="7">
        <v>0</v>
      </c>
      <c r="AD10" s="32" t="s">
        <v>91</v>
      </c>
      <c r="AE10" s="48">
        <v>0</v>
      </c>
      <c r="AF10" s="48">
        <v>53.43</v>
      </c>
      <c r="AG10" s="47">
        <v>18</v>
      </c>
      <c r="AH10" s="48">
        <v>43.28</v>
      </c>
      <c r="AI10" s="48">
        <v>40.4</v>
      </c>
      <c r="AJ10" s="47">
        <v>26</v>
      </c>
      <c r="AK10" s="7">
        <v>39.340000000000003</v>
      </c>
    </row>
    <row r="11" spans="1:37" x14ac:dyDescent="0.2">
      <c r="A11" s="2" t="s">
        <v>10</v>
      </c>
      <c r="B11" s="8">
        <v>43.96</v>
      </c>
      <c r="C11" s="9">
        <v>0</v>
      </c>
      <c r="D11" s="8">
        <v>0</v>
      </c>
      <c r="E11" s="8">
        <v>48.95</v>
      </c>
      <c r="F11" s="9">
        <v>0</v>
      </c>
      <c r="G11" s="8">
        <v>0</v>
      </c>
      <c r="H11" s="8">
        <v>40.28</v>
      </c>
      <c r="I11" s="46">
        <v>0</v>
      </c>
      <c r="J11" s="8">
        <v>0</v>
      </c>
      <c r="K11" s="8">
        <v>41.63</v>
      </c>
      <c r="L11" s="9">
        <v>0</v>
      </c>
      <c r="M11" s="8">
        <v>0</v>
      </c>
      <c r="N11" s="8">
        <v>35.15</v>
      </c>
      <c r="O11" s="9">
        <v>0</v>
      </c>
      <c r="P11" s="8">
        <v>0</v>
      </c>
      <c r="Q11" s="8">
        <v>33.020000000000003</v>
      </c>
      <c r="R11" s="9">
        <v>0</v>
      </c>
      <c r="S11" s="8">
        <v>0</v>
      </c>
      <c r="T11" s="8">
        <v>29.57</v>
      </c>
      <c r="U11" s="9">
        <v>0</v>
      </c>
      <c r="V11" s="8">
        <v>0</v>
      </c>
      <c r="W11" s="7">
        <v>28.94</v>
      </c>
      <c r="X11" s="32">
        <v>0</v>
      </c>
      <c r="Y11" s="7">
        <v>0</v>
      </c>
      <c r="Z11" s="7">
        <v>51.22</v>
      </c>
      <c r="AA11" s="32">
        <v>0</v>
      </c>
      <c r="AB11" s="8">
        <v>0</v>
      </c>
      <c r="AC11" s="7">
        <v>23.75</v>
      </c>
      <c r="AD11" s="32">
        <v>0</v>
      </c>
      <c r="AE11" s="7">
        <v>19.82</v>
      </c>
      <c r="AF11" s="7">
        <v>56.36</v>
      </c>
      <c r="AG11" s="32">
        <v>0</v>
      </c>
      <c r="AH11" s="7">
        <v>0</v>
      </c>
      <c r="AI11" s="7">
        <v>38.53</v>
      </c>
      <c r="AJ11" s="32">
        <v>0</v>
      </c>
      <c r="AK11" s="7">
        <v>0</v>
      </c>
    </row>
    <row r="12" spans="1:37" x14ac:dyDescent="0.2">
      <c r="A12" s="2" t="s">
        <v>11</v>
      </c>
      <c r="B12" s="8">
        <v>0</v>
      </c>
      <c r="C12" s="9">
        <v>0</v>
      </c>
      <c r="D12" s="8">
        <v>0</v>
      </c>
      <c r="E12" s="8">
        <v>0</v>
      </c>
      <c r="F12" s="9">
        <v>0</v>
      </c>
      <c r="G12" s="8">
        <v>0</v>
      </c>
      <c r="H12" s="8">
        <v>28.75</v>
      </c>
      <c r="I12" s="9">
        <v>24</v>
      </c>
      <c r="J12" s="8">
        <v>21.42</v>
      </c>
      <c r="K12" s="8">
        <v>26.32</v>
      </c>
      <c r="L12" s="9">
        <v>14</v>
      </c>
      <c r="M12" s="8">
        <v>26.32</v>
      </c>
      <c r="N12" s="8">
        <f>52416/2080</f>
        <v>25.2</v>
      </c>
      <c r="O12" s="9">
        <v>14</v>
      </c>
      <c r="P12" s="8">
        <v>20.27</v>
      </c>
      <c r="Q12" s="8">
        <v>0</v>
      </c>
      <c r="R12" s="9">
        <v>0</v>
      </c>
      <c r="S12" s="8">
        <v>0</v>
      </c>
      <c r="T12" s="10">
        <v>18.8</v>
      </c>
      <c r="U12" s="9">
        <v>6</v>
      </c>
      <c r="V12" s="8">
        <v>18.170000000000002</v>
      </c>
      <c r="W12" s="7">
        <v>9.09</v>
      </c>
      <c r="X12" s="32">
        <v>2</v>
      </c>
      <c r="Y12" s="7">
        <v>9.09</v>
      </c>
      <c r="Z12" s="7">
        <v>0</v>
      </c>
      <c r="AA12" s="48">
        <v>0</v>
      </c>
      <c r="AB12" s="8">
        <v>0</v>
      </c>
      <c r="AC12" s="7">
        <v>0</v>
      </c>
      <c r="AD12" s="47">
        <v>0</v>
      </c>
      <c r="AE12" s="7">
        <v>0</v>
      </c>
      <c r="AF12" s="7">
        <v>37.24</v>
      </c>
      <c r="AG12" s="32">
        <v>0</v>
      </c>
      <c r="AH12" s="7">
        <v>37.24</v>
      </c>
      <c r="AI12" s="7">
        <v>19.38</v>
      </c>
      <c r="AJ12" s="47">
        <v>8</v>
      </c>
      <c r="AK12" s="7">
        <v>17.84</v>
      </c>
    </row>
    <row r="13" spans="1:37" x14ac:dyDescent="0.2">
      <c r="A13" s="2" t="s">
        <v>12</v>
      </c>
      <c r="B13" s="8">
        <v>0</v>
      </c>
      <c r="C13" s="9">
        <v>0</v>
      </c>
      <c r="D13" s="8">
        <v>0</v>
      </c>
      <c r="E13" s="8">
        <v>0</v>
      </c>
      <c r="F13" s="9">
        <v>0</v>
      </c>
      <c r="G13" s="8">
        <v>0</v>
      </c>
      <c r="H13" s="8">
        <f>59418/2080</f>
        <v>28.566346153846155</v>
      </c>
      <c r="I13" s="9">
        <v>38</v>
      </c>
      <c r="J13" s="8">
        <v>0</v>
      </c>
      <c r="K13" s="8" t="s">
        <v>237</v>
      </c>
      <c r="L13" s="9">
        <v>38</v>
      </c>
      <c r="M13" s="8">
        <v>0</v>
      </c>
      <c r="N13" s="8">
        <v>19.329999999999998</v>
      </c>
      <c r="O13" s="9">
        <v>5</v>
      </c>
      <c r="P13" s="8">
        <v>18</v>
      </c>
      <c r="Q13" s="8">
        <v>19.329999999999998</v>
      </c>
      <c r="R13" s="9">
        <v>5</v>
      </c>
      <c r="S13" s="8">
        <v>18</v>
      </c>
      <c r="T13" s="22" t="s">
        <v>238</v>
      </c>
      <c r="U13" s="9">
        <v>18</v>
      </c>
      <c r="V13" s="22">
        <v>0</v>
      </c>
      <c r="W13" s="33" t="s">
        <v>239</v>
      </c>
      <c r="X13" s="32">
        <v>6</v>
      </c>
      <c r="Y13" s="33">
        <v>0</v>
      </c>
      <c r="Z13" s="33">
        <v>0</v>
      </c>
      <c r="AA13" s="48">
        <v>0</v>
      </c>
      <c r="AB13" s="8">
        <v>0</v>
      </c>
      <c r="AC13" s="33" t="s">
        <v>240</v>
      </c>
      <c r="AD13" s="32">
        <v>17</v>
      </c>
      <c r="AE13" s="33">
        <v>0</v>
      </c>
      <c r="AF13" s="33">
        <v>85</v>
      </c>
      <c r="AG13" s="32">
        <v>0</v>
      </c>
      <c r="AH13" s="33">
        <v>65</v>
      </c>
      <c r="AI13" s="33">
        <v>0</v>
      </c>
      <c r="AJ13" s="47">
        <v>0</v>
      </c>
      <c r="AK13" s="7">
        <v>0</v>
      </c>
    </row>
    <row r="14" spans="1:37" x14ac:dyDescent="0.2">
      <c r="A14" s="2" t="s">
        <v>13</v>
      </c>
      <c r="B14" s="8">
        <v>28</v>
      </c>
      <c r="C14" s="9">
        <v>9</v>
      </c>
      <c r="D14" s="8">
        <v>19</v>
      </c>
      <c r="E14" s="8">
        <v>0</v>
      </c>
      <c r="F14" s="9">
        <v>0</v>
      </c>
      <c r="G14" s="8">
        <v>0</v>
      </c>
      <c r="H14" s="8">
        <v>29.88</v>
      </c>
      <c r="I14" s="9">
        <v>20</v>
      </c>
      <c r="J14" s="8">
        <v>29</v>
      </c>
      <c r="K14" s="8">
        <v>0</v>
      </c>
      <c r="L14" s="9">
        <v>0</v>
      </c>
      <c r="M14" s="8">
        <v>0</v>
      </c>
      <c r="N14" s="8">
        <v>15</v>
      </c>
      <c r="O14" s="9">
        <v>0</v>
      </c>
      <c r="P14" s="8">
        <v>15</v>
      </c>
      <c r="Q14" s="8">
        <v>15</v>
      </c>
      <c r="R14" s="9">
        <v>0</v>
      </c>
      <c r="S14" s="8">
        <v>15</v>
      </c>
      <c r="T14" s="8">
        <v>26.86</v>
      </c>
      <c r="U14" s="9">
        <v>20</v>
      </c>
      <c r="V14" s="8">
        <v>18</v>
      </c>
      <c r="W14" s="8">
        <v>0</v>
      </c>
      <c r="X14" s="9">
        <v>0</v>
      </c>
      <c r="Y14" s="8">
        <v>0</v>
      </c>
      <c r="Z14" s="8">
        <v>0</v>
      </c>
      <c r="AA14" s="9">
        <v>0</v>
      </c>
      <c r="AB14" s="8">
        <v>0</v>
      </c>
      <c r="AC14" s="7">
        <v>29</v>
      </c>
      <c r="AD14" s="9">
        <v>9</v>
      </c>
      <c r="AE14" s="7">
        <v>18</v>
      </c>
      <c r="AF14" s="7">
        <v>0</v>
      </c>
      <c r="AG14" s="9">
        <v>0</v>
      </c>
      <c r="AH14" s="7">
        <v>0</v>
      </c>
      <c r="AI14" s="7">
        <v>0</v>
      </c>
      <c r="AJ14" s="9">
        <v>0</v>
      </c>
      <c r="AK14" s="7">
        <v>0</v>
      </c>
    </row>
    <row r="15" spans="1:37" x14ac:dyDescent="0.2">
      <c r="A15" s="2" t="s">
        <v>14</v>
      </c>
      <c r="B15" s="8">
        <v>44.14</v>
      </c>
      <c r="C15" s="9">
        <v>9</v>
      </c>
      <c r="D15" s="8">
        <v>39.21</v>
      </c>
      <c r="E15" s="8">
        <v>0</v>
      </c>
      <c r="F15" s="9">
        <v>0</v>
      </c>
      <c r="G15" s="8">
        <v>0</v>
      </c>
      <c r="H15" s="8">
        <v>0</v>
      </c>
      <c r="I15" s="9">
        <v>0</v>
      </c>
      <c r="J15" s="8">
        <v>0</v>
      </c>
      <c r="K15" s="8">
        <v>47.05</v>
      </c>
      <c r="L15" s="9">
        <v>6</v>
      </c>
      <c r="M15" s="8">
        <v>46.95</v>
      </c>
      <c r="N15" s="8">
        <v>40.43</v>
      </c>
      <c r="O15" s="9">
        <v>10</v>
      </c>
      <c r="P15" s="8">
        <v>36.51</v>
      </c>
      <c r="Q15" s="8">
        <v>35.57</v>
      </c>
      <c r="R15" s="9">
        <v>12</v>
      </c>
      <c r="S15" s="8">
        <v>30.8</v>
      </c>
      <c r="T15" s="8">
        <v>33.15</v>
      </c>
      <c r="U15" s="9">
        <v>3</v>
      </c>
      <c r="V15" s="8">
        <v>30.8</v>
      </c>
      <c r="W15" s="7">
        <v>36.06</v>
      </c>
      <c r="X15" s="32">
        <v>1</v>
      </c>
      <c r="Y15" s="7">
        <v>36.06</v>
      </c>
      <c r="Z15" s="7">
        <v>54.58</v>
      </c>
      <c r="AA15" s="32">
        <v>9</v>
      </c>
      <c r="AB15" s="8">
        <v>48.02</v>
      </c>
      <c r="AC15" s="7">
        <v>26.22</v>
      </c>
      <c r="AD15" s="32">
        <v>13</v>
      </c>
      <c r="AE15" s="7">
        <v>22.18</v>
      </c>
      <c r="AF15" s="7">
        <v>61.42</v>
      </c>
      <c r="AG15" s="32">
        <v>9</v>
      </c>
      <c r="AH15" s="7">
        <v>53.92</v>
      </c>
      <c r="AI15" s="7">
        <v>47.53</v>
      </c>
      <c r="AJ15" s="32">
        <v>9</v>
      </c>
      <c r="AK15" s="7">
        <v>43.99</v>
      </c>
    </row>
    <row r="16" spans="1:37" x14ac:dyDescent="0.2">
      <c r="A16" s="2" t="s">
        <v>15</v>
      </c>
      <c r="B16" s="67">
        <v>18.07</v>
      </c>
      <c r="C16" s="68">
        <v>2</v>
      </c>
      <c r="D16" s="67">
        <v>18.07</v>
      </c>
      <c r="E16" s="67">
        <v>0</v>
      </c>
      <c r="F16" s="68">
        <v>0</v>
      </c>
      <c r="G16" s="67">
        <v>0</v>
      </c>
      <c r="H16" s="67">
        <v>27.68</v>
      </c>
      <c r="I16" s="68">
        <v>40</v>
      </c>
      <c r="J16" s="67">
        <v>21.99</v>
      </c>
      <c r="K16" s="67">
        <v>22.65</v>
      </c>
      <c r="L16" s="68">
        <v>10</v>
      </c>
      <c r="M16" s="67">
        <v>18.12</v>
      </c>
      <c r="N16" s="67">
        <v>23.29</v>
      </c>
      <c r="O16" s="68">
        <v>24</v>
      </c>
      <c r="P16" s="67">
        <v>18.64</v>
      </c>
      <c r="Q16" s="67">
        <v>22.29</v>
      </c>
      <c r="R16" s="68">
        <v>4</v>
      </c>
      <c r="S16" s="67">
        <v>17.84</v>
      </c>
      <c r="T16" s="67">
        <v>22.65</v>
      </c>
      <c r="U16" s="68">
        <v>5</v>
      </c>
      <c r="V16" s="67">
        <v>21.99</v>
      </c>
      <c r="W16" s="69">
        <v>25.38</v>
      </c>
      <c r="X16" s="75">
        <v>5</v>
      </c>
      <c r="Y16" s="69">
        <v>22.55</v>
      </c>
      <c r="Z16" s="69">
        <v>28.85</v>
      </c>
      <c r="AA16" s="75">
        <v>2</v>
      </c>
      <c r="AB16" s="67">
        <v>28.85</v>
      </c>
      <c r="AC16" s="69">
        <v>30.39</v>
      </c>
      <c r="AD16" s="75">
        <v>3</v>
      </c>
      <c r="AE16" s="69">
        <v>28</v>
      </c>
      <c r="AF16" s="7">
        <v>0</v>
      </c>
      <c r="AG16" s="32">
        <v>0</v>
      </c>
      <c r="AH16" s="7">
        <v>0</v>
      </c>
      <c r="AI16" s="7">
        <v>0</v>
      </c>
      <c r="AJ16" s="32">
        <v>0</v>
      </c>
      <c r="AK16" s="7">
        <v>0</v>
      </c>
    </row>
    <row r="17" spans="1:37" x14ac:dyDescent="0.2">
      <c r="A17" s="2" t="s">
        <v>16</v>
      </c>
      <c r="B17" s="8">
        <v>48.24</v>
      </c>
      <c r="C17" s="9">
        <v>29</v>
      </c>
      <c r="D17" s="8">
        <v>19.3</v>
      </c>
      <c r="E17" s="8">
        <v>0</v>
      </c>
      <c r="F17" s="9">
        <v>0</v>
      </c>
      <c r="G17" s="8">
        <v>0</v>
      </c>
      <c r="H17" s="8">
        <v>24.77</v>
      </c>
      <c r="I17" s="9">
        <v>23</v>
      </c>
      <c r="J17" s="8">
        <v>16</v>
      </c>
      <c r="K17" s="8">
        <v>0</v>
      </c>
      <c r="L17" s="9">
        <v>0</v>
      </c>
      <c r="M17" s="8">
        <v>0</v>
      </c>
      <c r="N17" s="8">
        <v>0</v>
      </c>
      <c r="O17" s="9">
        <v>0</v>
      </c>
      <c r="P17" s="22">
        <v>0</v>
      </c>
      <c r="Q17" s="8">
        <v>27.52</v>
      </c>
      <c r="R17" s="9">
        <v>13</v>
      </c>
      <c r="S17" s="8">
        <v>18.03</v>
      </c>
      <c r="T17" s="8">
        <v>23.12</v>
      </c>
      <c r="U17" s="9">
        <v>4</v>
      </c>
      <c r="V17" s="8">
        <v>19</v>
      </c>
      <c r="W17" s="7">
        <v>0</v>
      </c>
      <c r="X17" s="32">
        <v>0</v>
      </c>
      <c r="Y17" s="7">
        <v>0</v>
      </c>
      <c r="Z17" s="7">
        <v>26.99</v>
      </c>
      <c r="AA17" s="32">
        <v>2</v>
      </c>
      <c r="AB17" s="8">
        <v>22</v>
      </c>
      <c r="AC17" s="7">
        <v>28.79</v>
      </c>
      <c r="AD17" s="32">
        <v>10</v>
      </c>
      <c r="AE17" s="7">
        <v>23.08</v>
      </c>
      <c r="AF17" s="7">
        <v>42.51</v>
      </c>
      <c r="AG17" s="32">
        <v>14</v>
      </c>
      <c r="AH17" s="7">
        <v>36.06</v>
      </c>
      <c r="AI17" s="7">
        <v>21.95</v>
      </c>
      <c r="AJ17" s="32">
        <v>8</v>
      </c>
      <c r="AK17" s="7">
        <v>16</v>
      </c>
    </row>
    <row r="18" spans="1:37" x14ac:dyDescent="0.2">
      <c r="A18" s="4" t="s">
        <v>17</v>
      </c>
      <c r="B18" s="7" t="s">
        <v>91</v>
      </c>
      <c r="C18" s="7" t="s">
        <v>91</v>
      </c>
      <c r="D18" s="7" t="s">
        <v>91</v>
      </c>
      <c r="E18" s="7" t="s">
        <v>91</v>
      </c>
      <c r="F18" s="7" t="s">
        <v>91</v>
      </c>
      <c r="G18" s="7" t="s">
        <v>91</v>
      </c>
      <c r="H18" s="7" t="s">
        <v>91</v>
      </c>
      <c r="I18" s="7" t="s">
        <v>91</v>
      </c>
      <c r="J18" s="7" t="s">
        <v>91</v>
      </c>
      <c r="K18" s="7" t="s">
        <v>91</v>
      </c>
      <c r="L18" s="7" t="s">
        <v>91</v>
      </c>
      <c r="M18" s="7" t="s">
        <v>91</v>
      </c>
      <c r="N18" s="7" t="s">
        <v>91</v>
      </c>
      <c r="O18" s="7" t="s">
        <v>91</v>
      </c>
      <c r="P18" s="7" t="s">
        <v>91</v>
      </c>
      <c r="Q18" s="7" t="s">
        <v>91</v>
      </c>
      <c r="R18" s="7" t="s">
        <v>91</v>
      </c>
      <c r="S18" s="7" t="s">
        <v>91</v>
      </c>
      <c r="T18" s="7" t="s">
        <v>91</v>
      </c>
      <c r="U18" s="7" t="s">
        <v>91</v>
      </c>
      <c r="V18" s="7" t="s">
        <v>91</v>
      </c>
      <c r="W18" s="7" t="s">
        <v>91</v>
      </c>
      <c r="X18" s="7" t="s">
        <v>91</v>
      </c>
      <c r="Y18" s="7" t="s">
        <v>91</v>
      </c>
      <c r="Z18" s="7" t="s">
        <v>91</v>
      </c>
      <c r="AA18" s="7" t="s">
        <v>91</v>
      </c>
      <c r="AB18" s="7" t="s">
        <v>91</v>
      </c>
      <c r="AC18" s="7" t="s">
        <v>91</v>
      </c>
      <c r="AD18" s="7" t="s">
        <v>91</v>
      </c>
      <c r="AE18" s="7" t="s">
        <v>91</v>
      </c>
      <c r="AF18" s="7" t="s">
        <v>91</v>
      </c>
      <c r="AG18" s="7" t="s">
        <v>91</v>
      </c>
      <c r="AH18" s="7" t="s">
        <v>91</v>
      </c>
      <c r="AI18" s="7" t="s">
        <v>91</v>
      </c>
      <c r="AJ18" s="7" t="s">
        <v>91</v>
      </c>
      <c r="AK18" s="7" t="s">
        <v>91</v>
      </c>
    </row>
    <row r="19" spans="1:37" x14ac:dyDescent="0.2">
      <c r="A19" s="2" t="s">
        <v>18</v>
      </c>
      <c r="B19" s="8">
        <v>19.25</v>
      </c>
      <c r="C19" s="9">
        <v>18</v>
      </c>
      <c r="D19" s="8">
        <v>15.3</v>
      </c>
      <c r="E19" s="8">
        <v>0</v>
      </c>
      <c r="F19" s="9">
        <v>0</v>
      </c>
      <c r="G19" s="8">
        <v>0</v>
      </c>
      <c r="H19" s="8">
        <v>23.97</v>
      </c>
      <c r="I19" s="9">
        <v>13</v>
      </c>
      <c r="J19" s="8">
        <v>20.47</v>
      </c>
      <c r="K19" s="8">
        <v>17.02</v>
      </c>
      <c r="L19" s="9">
        <v>1</v>
      </c>
      <c r="M19" s="8">
        <v>16.21</v>
      </c>
      <c r="N19" s="8">
        <v>22.01</v>
      </c>
      <c r="O19" s="9">
        <v>14</v>
      </c>
      <c r="P19" s="8">
        <v>18.22</v>
      </c>
      <c r="Q19" s="8">
        <v>22.01</v>
      </c>
      <c r="R19" s="9">
        <v>14</v>
      </c>
      <c r="S19" s="8">
        <v>18.22</v>
      </c>
      <c r="T19" s="8">
        <v>20.59</v>
      </c>
      <c r="U19" s="9">
        <v>24</v>
      </c>
      <c r="V19" s="8">
        <v>15.3</v>
      </c>
      <c r="W19" s="7">
        <v>25.94</v>
      </c>
      <c r="X19" s="32">
        <v>15</v>
      </c>
      <c r="Y19" s="7">
        <v>17.190000000000001</v>
      </c>
      <c r="Z19" s="7">
        <v>24.66</v>
      </c>
      <c r="AA19" s="32">
        <v>3</v>
      </c>
      <c r="AB19" s="8">
        <v>19.309999999999999</v>
      </c>
      <c r="AC19" s="7">
        <v>19.309999999999999</v>
      </c>
      <c r="AD19" s="32">
        <v>4</v>
      </c>
      <c r="AE19" s="7">
        <v>15.3</v>
      </c>
      <c r="AF19" s="7" t="s">
        <v>225</v>
      </c>
      <c r="AG19" s="32">
        <v>0</v>
      </c>
      <c r="AH19" s="7">
        <v>0</v>
      </c>
      <c r="AI19" s="7">
        <v>18.05</v>
      </c>
      <c r="AJ19" s="32">
        <v>1</v>
      </c>
      <c r="AK19" s="7">
        <v>16.21</v>
      </c>
    </row>
    <row r="20" spans="1:37" x14ac:dyDescent="0.2">
      <c r="A20" s="2" t="s">
        <v>19</v>
      </c>
      <c r="B20" s="8">
        <v>17.25</v>
      </c>
      <c r="C20" s="9">
        <v>1</v>
      </c>
      <c r="D20" s="8">
        <v>0</v>
      </c>
      <c r="E20" s="8">
        <v>0</v>
      </c>
      <c r="F20" s="9">
        <v>0</v>
      </c>
      <c r="G20" s="8">
        <v>0</v>
      </c>
      <c r="H20" s="8">
        <v>21.88</v>
      </c>
      <c r="I20" s="9">
        <v>1</v>
      </c>
      <c r="J20" s="8">
        <v>0</v>
      </c>
      <c r="K20" s="8">
        <v>0</v>
      </c>
      <c r="L20" s="9">
        <v>0</v>
      </c>
      <c r="M20" s="8">
        <v>0</v>
      </c>
      <c r="N20" s="8">
        <v>19.829999999999998</v>
      </c>
      <c r="O20" s="9">
        <v>26</v>
      </c>
      <c r="P20" s="8">
        <v>0</v>
      </c>
      <c r="Q20" s="8">
        <v>0</v>
      </c>
      <c r="R20" s="9">
        <v>0</v>
      </c>
      <c r="S20" s="8">
        <v>0</v>
      </c>
      <c r="T20" s="8">
        <v>18.5</v>
      </c>
      <c r="U20" s="9">
        <v>2</v>
      </c>
      <c r="V20" s="8">
        <v>0</v>
      </c>
      <c r="W20" s="7">
        <v>15.34</v>
      </c>
      <c r="X20" s="32">
        <v>5</v>
      </c>
      <c r="Y20" s="7">
        <v>0</v>
      </c>
      <c r="Z20" s="7">
        <v>0</v>
      </c>
      <c r="AA20" s="7">
        <v>0</v>
      </c>
      <c r="AB20" s="8">
        <v>0</v>
      </c>
      <c r="AC20" s="7">
        <v>0</v>
      </c>
      <c r="AD20" s="32">
        <v>0</v>
      </c>
      <c r="AE20" s="7">
        <v>0</v>
      </c>
      <c r="AF20" s="7" t="s">
        <v>233</v>
      </c>
      <c r="AG20" s="32">
        <v>1</v>
      </c>
      <c r="AH20" s="7">
        <v>0</v>
      </c>
      <c r="AI20" s="7">
        <v>0</v>
      </c>
      <c r="AJ20" s="32">
        <v>0</v>
      </c>
      <c r="AK20" s="7">
        <v>0</v>
      </c>
    </row>
    <row r="21" spans="1:37" x14ac:dyDescent="0.2">
      <c r="A21" s="2" t="s">
        <v>20</v>
      </c>
      <c r="B21" s="8">
        <v>31.25</v>
      </c>
      <c r="C21" s="46">
        <v>10</v>
      </c>
      <c r="D21" s="8">
        <v>26.37</v>
      </c>
      <c r="E21" s="8">
        <v>0</v>
      </c>
      <c r="F21" s="9">
        <v>0</v>
      </c>
      <c r="G21" s="8">
        <v>0</v>
      </c>
      <c r="H21" s="8">
        <v>0</v>
      </c>
      <c r="I21" s="46">
        <v>0</v>
      </c>
      <c r="J21" s="8">
        <v>0</v>
      </c>
      <c r="K21" s="8">
        <v>25.73</v>
      </c>
      <c r="L21" s="9">
        <v>5</v>
      </c>
      <c r="M21" s="8">
        <v>19.46</v>
      </c>
      <c r="N21" s="8">
        <v>32.28</v>
      </c>
      <c r="O21" s="9">
        <v>11</v>
      </c>
      <c r="P21" s="8">
        <v>26.37</v>
      </c>
      <c r="Q21" s="8">
        <v>32.28</v>
      </c>
      <c r="R21" s="9">
        <v>11</v>
      </c>
      <c r="S21" s="8">
        <v>26.38</v>
      </c>
      <c r="T21" s="8">
        <v>20.72</v>
      </c>
      <c r="U21" s="9">
        <v>13</v>
      </c>
      <c r="V21" s="8">
        <v>16.690000000000001</v>
      </c>
      <c r="W21" s="7">
        <v>19.05</v>
      </c>
      <c r="X21" s="32">
        <v>12</v>
      </c>
      <c r="Y21" s="7">
        <v>15.45</v>
      </c>
      <c r="Z21" s="7">
        <v>31.68</v>
      </c>
      <c r="AA21" s="32">
        <v>15</v>
      </c>
      <c r="AB21" s="8">
        <v>26.37</v>
      </c>
      <c r="AC21" s="7">
        <v>23.06</v>
      </c>
      <c r="AD21" s="32">
        <v>2</v>
      </c>
      <c r="AE21" s="7">
        <v>21.02</v>
      </c>
      <c r="AF21" s="7">
        <v>0</v>
      </c>
      <c r="AG21" s="47">
        <v>0</v>
      </c>
      <c r="AH21" s="7">
        <v>0</v>
      </c>
      <c r="AI21" s="7">
        <v>35.380000000000003</v>
      </c>
      <c r="AJ21" s="32">
        <v>10</v>
      </c>
      <c r="AK21" s="7">
        <v>33.07</v>
      </c>
    </row>
    <row r="22" spans="1:37" x14ac:dyDescent="0.2">
      <c r="A22" s="2" t="s">
        <v>21</v>
      </c>
      <c r="B22" s="8">
        <v>31.15</v>
      </c>
      <c r="C22" s="9">
        <v>5</v>
      </c>
      <c r="D22" s="8">
        <v>29.65</v>
      </c>
      <c r="E22" s="8">
        <v>0</v>
      </c>
      <c r="F22" s="9">
        <v>0</v>
      </c>
      <c r="G22" s="8">
        <v>0</v>
      </c>
      <c r="H22" s="8">
        <v>27.39</v>
      </c>
      <c r="I22" s="9">
        <v>24</v>
      </c>
      <c r="J22" s="8">
        <v>25.89</v>
      </c>
      <c r="K22" s="8">
        <v>26.72</v>
      </c>
      <c r="L22" s="9">
        <v>5</v>
      </c>
      <c r="M22" s="8">
        <v>25.22</v>
      </c>
      <c r="N22" s="8">
        <v>27.49</v>
      </c>
      <c r="O22" s="9">
        <v>14</v>
      </c>
      <c r="P22" s="8">
        <v>25.99</v>
      </c>
      <c r="Q22" s="8">
        <v>20.99</v>
      </c>
      <c r="R22" s="9">
        <v>7</v>
      </c>
      <c r="S22" s="8">
        <v>19.489999999999998</v>
      </c>
      <c r="T22" s="8">
        <v>26.48</v>
      </c>
      <c r="U22" s="76">
        <v>18</v>
      </c>
      <c r="V22" s="8">
        <v>24.98</v>
      </c>
      <c r="W22" s="7" t="s">
        <v>217</v>
      </c>
      <c r="X22" s="32">
        <v>42</v>
      </c>
      <c r="Y22" s="7">
        <v>0</v>
      </c>
      <c r="Z22" s="7">
        <v>0</v>
      </c>
      <c r="AA22" s="7">
        <v>0</v>
      </c>
      <c r="AB22" s="8">
        <v>0</v>
      </c>
      <c r="AC22" s="7">
        <v>31.15</v>
      </c>
      <c r="AD22" s="32">
        <v>5</v>
      </c>
      <c r="AE22" s="7">
        <v>29.65</v>
      </c>
      <c r="AF22" s="7">
        <f>83064/2080</f>
        <v>39.934615384615384</v>
      </c>
      <c r="AG22" s="32">
        <v>0</v>
      </c>
      <c r="AH22" s="7">
        <v>0</v>
      </c>
      <c r="AI22" s="7">
        <v>0</v>
      </c>
      <c r="AJ22" s="32">
        <v>0</v>
      </c>
      <c r="AK22" s="7">
        <v>0</v>
      </c>
    </row>
    <row r="23" spans="1:37" x14ac:dyDescent="0.2">
      <c r="A23" s="2" t="s">
        <v>22</v>
      </c>
      <c r="B23" s="8">
        <v>41.14</v>
      </c>
      <c r="C23" s="9">
        <v>8</v>
      </c>
      <c r="D23" s="8">
        <v>35.07</v>
      </c>
      <c r="E23" s="8">
        <v>46.32</v>
      </c>
      <c r="F23" s="9">
        <v>8</v>
      </c>
      <c r="G23" s="8">
        <v>39.99</v>
      </c>
      <c r="H23" s="8">
        <v>32.96</v>
      </c>
      <c r="I23" s="9">
        <v>39</v>
      </c>
      <c r="J23" s="8">
        <v>23.76</v>
      </c>
      <c r="K23" s="8">
        <v>28.35</v>
      </c>
      <c r="L23" s="9">
        <v>11</v>
      </c>
      <c r="M23" s="8">
        <v>25.6</v>
      </c>
      <c r="N23" s="8">
        <v>35.479999999999997</v>
      </c>
      <c r="O23" s="9">
        <v>15</v>
      </c>
      <c r="P23" s="8">
        <v>31.37</v>
      </c>
      <c r="Q23" s="8">
        <v>0</v>
      </c>
      <c r="R23" s="46">
        <v>0</v>
      </c>
      <c r="S23" s="22">
        <v>0</v>
      </c>
      <c r="T23" s="8">
        <v>32.24</v>
      </c>
      <c r="U23" s="9">
        <v>15</v>
      </c>
      <c r="V23" s="8">
        <v>27.68</v>
      </c>
      <c r="W23" s="7">
        <v>26.89</v>
      </c>
      <c r="X23" s="32">
        <v>15</v>
      </c>
      <c r="Y23" s="7">
        <v>22.76</v>
      </c>
      <c r="Z23" s="7">
        <v>32.24</v>
      </c>
      <c r="AA23" s="32">
        <v>27</v>
      </c>
      <c r="AB23" s="8">
        <v>27.68</v>
      </c>
      <c r="AC23" s="7">
        <v>26.89</v>
      </c>
      <c r="AD23" s="32">
        <v>15</v>
      </c>
      <c r="AE23" s="7">
        <v>22.76</v>
      </c>
      <c r="AF23" s="52">
        <v>70</v>
      </c>
      <c r="AG23" s="32">
        <v>0</v>
      </c>
      <c r="AH23" s="52">
        <v>0</v>
      </c>
      <c r="AI23" s="7">
        <v>0</v>
      </c>
      <c r="AJ23" s="47">
        <v>0</v>
      </c>
      <c r="AK23" s="7">
        <v>0</v>
      </c>
    </row>
    <row r="24" spans="1:37" x14ac:dyDescent="0.2">
      <c r="A24" s="2" t="s">
        <v>23</v>
      </c>
      <c r="B24" s="8">
        <v>28.8</v>
      </c>
      <c r="C24" s="9">
        <v>16</v>
      </c>
      <c r="D24" s="8">
        <v>0</v>
      </c>
      <c r="E24" s="8">
        <v>0</v>
      </c>
      <c r="F24" s="9">
        <v>0</v>
      </c>
      <c r="G24" s="8">
        <v>0</v>
      </c>
      <c r="H24" s="8">
        <v>29.22</v>
      </c>
      <c r="I24" s="9">
        <v>18</v>
      </c>
      <c r="J24" s="8">
        <v>0</v>
      </c>
      <c r="K24" s="8">
        <v>29.22</v>
      </c>
      <c r="L24" s="9">
        <v>24</v>
      </c>
      <c r="M24" s="8">
        <v>0</v>
      </c>
      <c r="N24" s="8">
        <v>27.68</v>
      </c>
      <c r="O24" s="9">
        <v>29</v>
      </c>
      <c r="P24" s="8">
        <v>0</v>
      </c>
      <c r="Q24" s="8">
        <v>0</v>
      </c>
      <c r="R24" s="9">
        <v>0</v>
      </c>
      <c r="S24" s="8">
        <v>0</v>
      </c>
      <c r="T24" s="8">
        <v>20.190000000000001</v>
      </c>
      <c r="U24" s="9">
        <v>0</v>
      </c>
      <c r="V24" s="8">
        <v>0</v>
      </c>
      <c r="W24" s="7">
        <v>19.2</v>
      </c>
      <c r="X24" s="32">
        <v>3</v>
      </c>
      <c r="Y24" s="7">
        <v>0</v>
      </c>
      <c r="Z24" s="7">
        <v>31.88</v>
      </c>
      <c r="AA24" s="32">
        <v>0</v>
      </c>
      <c r="AB24" s="8">
        <v>0</v>
      </c>
      <c r="AC24" s="7">
        <v>23.29</v>
      </c>
      <c r="AD24" s="32">
        <v>5</v>
      </c>
      <c r="AE24" s="7">
        <v>0</v>
      </c>
      <c r="AF24" s="7">
        <v>0</v>
      </c>
      <c r="AG24" s="32">
        <v>0</v>
      </c>
      <c r="AH24" s="7">
        <v>0</v>
      </c>
      <c r="AI24" s="7">
        <v>0</v>
      </c>
      <c r="AJ24" s="32">
        <v>0</v>
      </c>
      <c r="AK24" s="7">
        <v>0</v>
      </c>
    </row>
    <row r="25" spans="1:37" x14ac:dyDescent="0.2">
      <c r="A25" s="2" t="s">
        <v>24</v>
      </c>
      <c r="B25" s="8">
        <v>22.49</v>
      </c>
      <c r="C25" s="9">
        <v>4</v>
      </c>
      <c r="D25" s="8">
        <v>20</v>
      </c>
      <c r="E25" s="8">
        <v>0</v>
      </c>
      <c r="F25" s="9">
        <v>0</v>
      </c>
      <c r="G25" s="8">
        <v>0</v>
      </c>
      <c r="H25" s="8">
        <v>17.14</v>
      </c>
      <c r="I25" s="9">
        <v>10</v>
      </c>
      <c r="J25" s="8">
        <v>12</v>
      </c>
      <c r="K25" s="8">
        <v>0</v>
      </c>
      <c r="L25" s="9">
        <v>0</v>
      </c>
      <c r="M25" s="8">
        <v>0</v>
      </c>
      <c r="N25" s="8">
        <v>28.09</v>
      </c>
      <c r="O25" s="9">
        <v>20</v>
      </c>
      <c r="P25" s="8">
        <v>12.42</v>
      </c>
      <c r="Q25" s="8">
        <v>21.07</v>
      </c>
      <c r="R25" s="9">
        <v>11</v>
      </c>
      <c r="S25" s="8">
        <v>13.4</v>
      </c>
      <c r="T25" s="8">
        <v>27.95</v>
      </c>
      <c r="U25" s="9">
        <v>16</v>
      </c>
      <c r="V25" s="8">
        <v>13.19</v>
      </c>
      <c r="W25" s="7">
        <v>21.06</v>
      </c>
      <c r="X25" s="32">
        <v>10</v>
      </c>
      <c r="Y25" s="7">
        <v>12.5</v>
      </c>
      <c r="Z25" s="7">
        <v>0</v>
      </c>
      <c r="AA25" s="7">
        <v>0</v>
      </c>
      <c r="AB25" s="8">
        <v>0</v>
      </c>
      <c r="AC25" s="7">
        <v>20.16</v>
      </c>
      <c r="AD25" s="32">
        <v>2</v>
      </c>
      <c r="AE25" s="7">
        <v>19</v>
      </c>
      <c r="AF25" s="7">
        <v>49.54</v>
      </c>
      <c r="AG25" s="32">
        <v>6</v>
      </c>
      <c r="AH25" s="7">
        <v>20.170000000000002</v>
      </c>
      <c r="AI25" s="7">
        <v>19.38</v>
      </c>
      <c r="AJ25" s="32">
        <v>2</v>
      </c>
      <c r="AK25" s="7">
        <v>17.25</v>
      </c>
    </row>
    <row r="26" spans="1:37" x14ac:dyDescent="0.2">
      <c r="A26" s="2" t="s">
        <v>25</v>
      </c>
      <c r="B26" s="8">
        <v>0</v>
      </c>
      <c r="C26" s="9">
        <v>0</v>
      </c>
      <c r="D26" s="8">
        <v>0</v>
      </c>
      <c r="E26" s="8">
        <v>0</v>
      </c>
      <c r="F26" s="9">
        <v>0</v>
      </c>
      <c r="G26" s="8">
        <v>0</v>
      </c>
      <c r="H26" s="8">
        <v>25.73</v>
      </c>
      <c r="I26" s="9">
        <v>15</v>
      </c>
      <c r="J26" s="8">
        <v>25.73</v>
      </c>
      <c r="K26" s="8">
        <v>0</v>
      </c>
      <c r="L26" s="9">
        <v>0</v>
      </c>
      <c r="M26" s="8">
        <v>0</v>
      </c>
      <c r="N26" s="8">
        <v>25.11</v>
      </c>
      <c r="O26" s="9">
        <v>25</v>
      </c>
      <c r="P26" s="8">
        <v>25.11</v>
      </c>
      <c r="Q26" s="8">
        <v>25.11</v>
      </c>
      <c r="R26" s="9">
        <v>25</v>
      </c>
      <c r="S26" s="8">
        <v>25.11</v>
      </c>
      <c r="T26" s="8">
        <v>19.559999999999999</v>
      </c>
      <c r="U26" s="9">
        <v>5</v>
      </c>
      <c r="V26" s="8">
        <v>17.5</v>
      </c>
      <c r="W26" s="7">
        <v>18.989999999999998</v>
      </c>
      <c r="X26" s="32">
        <v>15</v>
      </c>
      <c r="Y26" s="7">
        <v>18.989999999999998</v>
      </c>
      <c r="Z26" s="7">
        <v>0</v>
      </c>
      <c r="AA26" s="32">
        <v>0</v>
      </c>
      <c r="AB26" s="8">
        <v>0</v>
      </c>
      <c r="AC26" s="7">
        <v>0</v>
      </c>
      <c r="AD26" s="32">
        <v>0</v>
      </c>
      <c r="AE26" s="7">
        <v>0</v>
      </c>
      <c r="AF26" s="7" t="s">
        <v>95</v>
      </c>
      <c r="AG26" s="32">
        <v>0</v>
      </c>
      <c r="AH26" s="7">
        <v>0</v>
      </c>
      <c r="AI26" s="7">
        <v>0</v>
      </c>
      <c r="AJ26" s="32">
        <v>0</v>
      </c>
      <c r="AK26" s="7">
        <v>0</v>
      </c>
    </row>
    <row r="27" spans="1:37" x14ac:dyDescent="0.2">
      <c r="A27" s="2" t="s">
        <v>26</v>
      </c>
      <c r="B27" s="8">
        <v>28.93</v>
      </c>
      <c r="C27" s="9">
        <v>4</v>
      </c>
      <c r="D27" s="8">
        <v>27.19</v>
      </c>
      <c r="E27" s="8">
        <v>42.59</v>
      </c>
      <c r="F27" s="9">
        <v>7</v>
      </c>
      <c r="G27" s="8">
        <v>39.270000000000003</v>
      </c>
      <c r="H27" s="22">
        <v>42.59</v>
      </c>
      <c r="I27" s="9">
        <v>7</v>
      </c>
      <c r="J27" s="22">
        <v>39.270000000000003</v>
      </c>
      <c r="K27" s="22">
        <v>42.59</v>
      </c>
      <c r="L27" s="9">
        <v>7</v>
      </c>
      <c r="M27" s="22">
        <v>39.270000000000003</v>
      </c>
      <c r="N27" s="8">
        <v>29.08</v>
      </c>
      <c r="O27" s="9">
        <v>15</v>
      </c>
      <c r="P27" s="8">
        <v>24.24</v>
      </c>
      <c r="Q27" s="8">
        <v>19.579999999999998</v>
      </c>
      <c r="R27" s="9">
        <v>8</v>
      </c>
      <c r="S27" s="8">
        <v>18.73</v>
      </c>
      <c r="T27" s="8">
        <v>27.42</v>
      </c>
      <c r="U27" s="9">
        <v>14</v>
      </c>
      <c r="V27" s="8">
        <v>24.77</v>
      </c>
      <c r="W27" s="7">
        <v>26.76</v>
      </c>
      <c r="X27" s="32">
        <v>5</v>
      </c>
      <c r="Y27" s="7">
        <v>24.77</v>
      </c>
      <c r="Z27" s="7">
        <v>36.83</v>
      </c>
      <c r="AA27" s="32">
        <v>6</v>
      </c>
      <c r="AB27" s="8">
        <v>34.43</v>
      </c>
      <c r="AC27" s="7">
        <v>23.62</v>
      </c>
      <c r="AD27" s="32">
        <v>5</v>
      </c>
      <c r="AE27" s="7">
        <v>22.35</v>
      </c>
      <c r="AF27" s="7">
        <v>39.619999999999997</v>
      </c>
      <c r="AG27" s="32">
        <v>5</v>
      </c>
      <c r="AH27" s="7">
        <v>34.43</v>
      </c>
      <c r="AI27" s="7">
        <v>26.76</v>
      </c>
      <c r="AJ27" s="32">
        <v>5</v>
      </c>
      <c r="AK27" s="7">
        <v>24.77</v>
      </c>
    </row>
    <row r="28" spans="1:37" x14ac:dyDescent="0.2">
      <c r="A28" s="2" t="s">
        <v>27</v>
      </c>
      <c r="B28" s="8">
        <v>33.15</v>
      </c>
      <c r="C28" s="9">
        <v>16</v>
      </c>
      <c r="D28" s="8">
        <v>19.96</v>
      </c>
      <c r="E28" s="8">
        <v>0</v>
      </c>
      <c r="F28" s="9">
        <v>0</v>
      </c>
      <c r="G28" s="8">
        <v>0</v>
      </c>
      <c r="H28" s="8">
        <v>0</v>
      </c>
      <c r="I28" s="9">
        <v>0</v>
      </c>
      <c r="J28" s="8">
        <v>0</v>
      </c>
      <c r="K28" s="8">
        <v>0</v>
      </c>
      <c r="L28" s="9">
        <v>0</v>
      </c>
      <c r="M28" s="8">
        <v>0</v>
      </c>
      <c r="N28" s="8">
        <v>31.33</v>
      </c>
      <c r="O28" s="9">
        <v>16</v>
      </c>
      <c r="P28" s="8">
        <v>13.6</v>
      </c>
      <c r="Q28" s="8">
        <v>25.73</v>
      </c>
      <c r="R28" s="9">
        <v>10</v>
      </c>
      <c r="S28" s="8">
        <v>14.67</v>
      </c>
      <c r="T28" s="8">
        <v>0</v>
      </c>
      <c r="U28" s="9">
        <v>0</v>
      </c>
      <c r="V28" s="8">
        <v>0</v>
      </c>
      <c r="W28" s="7">
        <v>22.69</v>
      </c>
      <c r="X28" s="32">
        <v>4</v>
      </c>
      <c r="Y28" s="7">
        <v>18</v>
      </c>
      <c r="Z28" s="7">
        <v>0</v>
      </c>
      <c r="AA28" s="32">
        <v>0</v>
      </c>
      <c r="AB28" s="8">
        <v>0</v>
      </c>
      <c r="AC28" s="7">
        <v>27.92</v>
      </c>
      <c r="AD28" s="32">
        <v>10</v>
      </c>
      <c r="AE28" s="7">
        <v>19.329999999999998</v>
      </c>
      <c r="AF28" s="7">
        <v>0</v>
      </c>
      <c r="AG28" s="32">
        <v>0</v>
      </c>
      <c r="AH28" s="7">
        <v>0</v>
      </c>
      <c r="AI28" s="7">
        <v>19.82</v>
      </c>
      <c r="AJ28" s="32">
        <v>3</v>
      </c>
      <c r="AK28" s="7">
        <v>16</v>
      </c>
    </row>
    <row r="29" spans="1:37" x14ac:dyDescent="0.2">
      <c r="A29" s="2" t="s">
        <v>28</v>
      </c>
      <c r="B29" s="8">
        <v>45.969000000000001</v>
      </c>
      <c r="C29" s="9">
        <v>7</v>
      </c>
      <c r="D29" s="8">
        <v>38.340000000000003</v>
      </c>
      <c r="E29" s="8">
        <v>0</v>
      </c>
      <c r="F29" s="9">
        <v>0</v>
      </c>
      <c r="G29" s="8">
        <v>0</v>
      </c>
      <c r="H29" s="8">
        <v>0</v>
      </c>
      <c r="I29" s="9">
        <v>0</v>
      </c>
      <c r="J29" s="8">
        <v>0</v>
      </c>
      <c r="K29" s="8">
        <v>42.74</v>
      </c>
      <c r="L29" s="9">
        <v>20</v>
      </c>
      <c r="M29" s="8">
        <v>38.340000000000003</v>
      </c>
      <c r="N29" s="8">
        <v>42.698999999999998</v>
      </c>
      <c r="O29" s="9">
        <v>24</v>
      </c>
      <c r="P29" s="8">
        <v>34.856000000000002</v>
      </c>
      <c r="Q29" s="8">
        <v>38</v>
      </c>
      <c r="R29" s="9">
        <v>4</v>
      </c>
      <c r="S29" s="8">
        <v>34.856000000000002</v>
      </c>
      <c r="T29" s="8">
        <v>46.969000000000001</v>
      </c>
      <c r="U29" s="9">
        <v>15</v>
      </c>
      <c r="V29" s="8">
        <v>38.340000000000003</v>
      </c>
      <c r="W29" s="7">
        <v>26.077999999999999</v>
      </c>
      <c r="X29" s="32">
        <v>3</v>
      </c>
      <c r="Y29" s="7">
        <v>25.277000000000001</v>
      </c>
      <c r="Z29" s="7">
        <v>49.317</v>
      </c>
      <c r="AA29" s="32">
        <v>23</v>
      </c>
      <c r="AB29" s="8">
        <v>40.258000000000003</v>
      </c>
      <c r="AC29" s="7">
        <v>22.766999999999999</v>
      </c>
      <c r="AD29" s="32">
        <v>2</v>
      </c>
      <c r="AE29" s="7">
        <v>21.655999999999999</v>
      </c>
      <c r="AF29" s="7">
        <v>55.866</v>
      </c>
      <c r="AG29" s="32">
        <v>4</v>
      </c>
      <c r="AH29" s="7">
        <v>51.23</v>
      </c>
      <c r="AI29" s="7">
        <v>40.619</v>
      </c>
      <c r="AJ29" s="32">
        <v>2</v>
      </c>
      <c r="AK29" s="7">
        <v>38.340000000000003</v>
      </c>
    </row>
    <row r="30" spans="1:37" x14ac:dyDescent="0.2">
      <c r="A30" s="2" t="s">
        <v>29</v>
      </c>
      <c r="B30" s="8">
        <v>43.22</v>
      </c>
      <c r="C30" s="9">
        <v>22</v>
      </c>
      <c r="D30" s="8">
        <v>30.23</v>
      </c>
      <c r="E30" s="8">
        <v>0</v>
      </c>
      <c r="F30" s="9">
        <v>0</v>
      </c>
      <c r="G30" s="8">
        <v>0</v>
      </c>
      <c r="H30" s="8">
        <v>0</v>
      </c>
      <c r="I30" s="9">
        <v>0</v>
      </c>
      <c r="J30" s="8">
        <v>0</v>
      </c>
      <c r="K30" s="8">
        <v>39.53</v>
      </c>
      <c r="L30" s="9">
        <v>25</v>
      </c>
      <c r="M30" s="8">
        <v>26.67</v>
      </c>
      <c r="N30" s="8">
        <v>43.22</v>
      </c>
      <c r="O30" s="9">
        <v>23</v>
      </c>
      <c r="P30" s="8">
        <v>30.23</v>
      </c>
      <c r="Q30" s="8">
        <v>41.61</v>
      </c>
      <c r="R30" s="9">
        <v>15</v>
      </c>
      <c r="S30" s="8">
        <v>30.23</v>
      </c>
      <c r="T30" s="8">
        <v>32.79</v>
      </c>
      <c r="U30" s="9">
        <v>20</v>
      </c>
      <c r="V30" s="8">
        <v>23.88</v>
      </c>
      <c r="W30" s="7">
        <v>32.79</v>
      </c>
      <c r="X30" s="32">
        <v>20</v>
      </c>
      <c r="Y30" s="7">
        <v>23.88</v>
      </c>
      <c r="Z30" s="7">
        <v>44.03</v>
      </c>
      <c r="AA30" s="32">
        <v>12</v>
      </c>
      <c r="AB30" s="8">
        <v>30.8</v>
      </c>
      <c r="AC30" s="7">
        <v>35.93</v>
      </c>
      <c r="AD30" s="32">
        <v>23</v>
      </c>
      <c r="AE30" s="7">
        <v>25.19</v>
      </c>
      <c r="AF30" s="7">
        <v>0</v>
      </c>
      <c r="AG30" s="32">
        <v>0</v>
      </c>
      <c r="AH30" s="7">
        <v>0</v>
      </c>
      <c r="AI30" s="7">
        <v>0</v>
      </c>
      <c r="AJ30" s="32">
        <v>0</v>
      </c>
      <c r="AK30" s="7">
        <v>0</v>
      </c>
    </row>
    <row r="31" spans="1:37" x14ac:dyDescent="0.2">
      <c r="A31" s="2" t="s">
        <v>30</v>
      </c>
      <c r="B31" s="8">
        <v>20</v>
      </c>
      <c r="C31" s="9">
        <v>1</v>
      </c>
      <c r="D31" s="8">
        <v>20</v>
      </c>
      <c r="E31" s="8">
        <v>0</v>
      </c>
      <c r="F31" s="9">
        <v>0</v>
      </c>
      <c r="G31" s="8">
        <v>0</v>
      </c>
      <c r="H31" s="8">
        <v>27.32</v>
      </c>
      <c r="I31" s="9">
        <v>2</v>
      </c>
      <c r="J31" s="8">
        <v>24.32</v>
      </c>
      <c r="K31" s="8">
        <v>24.5</v>
      </c>
      <c r="L31" s="9">
        <v>8</v>
      </c>
      <c r="M31" s="8">
        <v>19.309999999999999</v>
      </c>
      <c r="N31" s="8">
        <v>23.84</v>
      </c>
      <c r="O31" s="9">
        <v>11</v>
      </c>
      <c r="P31" s="8">
        <v>22.11</v>
      </c>
      <c r="Q31" s="8">
        <v>23.84</v>
      </c>
      <c r="R31" s="9">
        <v>11</v>
      </c>
      <c r="S31" s="8">
        <v>22.11</v>
      </c>
      <c r="T31" s="8">
        <v>20.16</v>
      </c>
      <c r="U31" s="9">
        <v>4</v>
      </c>
      <c r="V31" s="8">
        <v>19.309999999999999</v>
      </c>
      <c r="W31" s="7">
        <v>21</v>
      </c>
      <c r="X31" s="32">
        <v>1</v>
      </c>
      <c r="Y31" s="7">
        <v>22.11</v>
      </c>
      <c r="Z31" s="7">
        <v>0</v>
      </c>
      <c r="AA31" s="7">
        <v>0</v>
      </c>
      <c r="AB31" s="8">
        <v>0</v>
      </c>
      <c r="AC31" s="7">
        <v>18.8</v>
      </c>
      <c r="AD31" s="32">
        <v>1</v>
      </c>
      <c r="AE31" s="7">
        <v>18.04</v>
      </c>
      <c r="AF31" s="7">
        <v>91.43</v>
      </c>
      <c r="AG31" s="32">
        <v>10</v>
      </c>
      <c r="AH31" s="7">
        <v>0</v>
      </c>
      <c r="AI31" s="7">
        <v>0</v>
      </c>
      <c r="AJ31" s="32">
        <v>0</v>
      </c>
      <c r="AK31" s="7">
        <v>0</v>
      </c>
    </row>
    <row r="32" spans="1:37" x14ac:dyDescent="0.2">
      <c r="A32" s="2" t="s">
        <v>31</v>
      </c>
      <c r="B32" s="8">
        <v>12.15</v>
      </c>
      <c r="C32" s="9">
        <v>1</v>
      </c>
      <c r="D32" s="8">
        <v>0</v>
      </c>
      <c r="E32" s="8">
        <v>0</v>
      </c>
      <c r="F32" s="9">
        <v>0</v>
      </c>
      <c r="G32" s="8">
        <v>0</v>
      </c>
      <c r="H32" s="8">
        <v>0</v>
      </c>
      <c r="I32" s="9">
        <v>0</v>
      </c>
      <c r="J32" s="8">
        <v>0</v>
      </c>
      <c r="K32" s="8">
        <v>0</v>
      </c>
      <c r="L32" s="9">
        <v>0</v>
      </c>
      <c r="M32" s="8">
        <v>0</v>
      </c>
      <c r="N32" s="8">
        <v>0</v>
      </c>
      <c r="O32" s="9">
        <v>0</v>
      </c>
      <c r="P32" s="8">
        <v>0</v>
      </c>
      <c r="Q32" s="8">
        <v>0</v>
      </c>
      <c r="R32" s="9">
        <v>0</v>
      </c>
      <c r="S32" s="8">
        <v>0</v>
      </c>
      <c r="T32" s="8" t="s">
        <v>201</v>
      </c>
      <c r="U32" s="9">
        <v>1</v>
      </c>
      <c r="V32" s="8">
        <v>0</v>
      </c>
      <c r="W32" s="7">
        <v>16.989999999999998</v>
      </c>
      <c r="X32" s="32">
        <v>5</v>
      </c>
      <c r="Y32" s="7">
        <v>0</v>
      </c>
      <c r="Z32" s="7">
        <v>0</v>
      </c>
      <c r="AA32" s="38">
        <v>0</v>
      </c>
      <c r="AB32" s="8">
        <v>0</v>
      </c>
      <c r="AC32" s="7">
        <v>16.7</v>
      </c>
      <c r="AD32" s="32">
        <v>10</v>
      </c>
      <c r="AE32" s="7">
        <v>0</v>
      </c>
      <c r="AF32" s="7" t="s">
        <v>202</v>
      </c>
      <c r="AG32" s="32">
        <v>3</v>
      </c>
      <c r="AH32" s="7">
        <v>0</v>
      </c>
      <c r="AI32" s="7">
        <v>0</v>
      </c>
      <c r="AJ32" s="32">
        <v>0</v>
      </c>
      <c r="AK32" s="7">
        <v>0</v>
      </c>
    </row>
    <row r="33" spans="1:37" x14ac:dyDescent="0.2">
      <c r="A33" s="2" t="s">
        <v>32</v>
      </c>
      <c r="B33" s="8">
        <v>16.82</v>
      </c>
      <c r="C33" s="9">
        <v>5</v>
      </c>
      <c r="D33" s="8">
        <v>14.5</v>
      </c>
      <c r="E33" s="10">
        <v>0</v>
      </c>
      <c r="F33" s="9">
        <v>0</v>
      </c>
      <c r="G33" s="8">
        <v>0</v>
      </c>
      <c r="H33" s="8">
        <v>0</v>
      </c>
      <c r="I33" s="9">
        <v>0</v>
      </c>
      <c r="J33" s="8">
        <v>0</v>
      </c>
      <c r="K33" s="8">
        <v>0</v>
      </c>
      <c r="L33" s="9">
        <v>0</v>
      </c>
      <c r="M33" s="8">
        <v>0</v>
      </c>
      <c r="N33" s="8">
        <v>22.59</v>
      </c>
      <c r="O33" s="9">
        <v>16</v>
      </c>
      <c r="P33" s="8">
        <v>14.5</v>
      </c>
      <c r="Q33" s="8">
        <v>13.91</v>
      </c>
      <c r="R33" s="9">
        <v>3</v>
      </c>
      <c r="S33" s="8">
        <v>13</v>
      </c>
      <c r="T33" s="10">
        <v>0</v>
      </c>
      <c r="U33" s="9">
        <v>0</v>
      </c>
      <c r="V33" s="8">
        <v>0</v>
      </c>
      <c r="W33" s="10">
        <v>16.32</v>
      </c>
      <c r="X33" s="32">
        <v>5</v>
      </c>
      <c r="Y33" s="7">
        <v>14.5</v>
      </c>
      <c r="Z33" s="7">
        <v>0</v>
      </c>
      <c r="AA33" s="7">
        <v>0</v>
      </c>
      <c r="AB33" s="63">
        <v>0</v>
      </c>
      <c r="AC33" s="7">
        <v>0</v>
      </c>
      <c r="AD33" s="32">
        <v>0</v>
      </c>
      <c r="AE33" s="7">
        <v>0</v>
      </c>
      <c r="AF33" s="7">
        <v>0</v>
      </c>
      <c r="AG33" s="32">
        <v>0</v>
      </c>
      <c r="AH33" s="7">
        <v>0</v>
      </c>
      <c r="AI33" s="7">
        <v>0</v>
      </c>
      <c r="AJ33" s="32">
        <v>0</v>
      </c>
      <c r="AK33" s="7">
        <v>0</v>
      </c>
    </row>
    <row r="34" spans="1:37" x14ac:dyDescent="0.2">
      <c r="A34" s="2" t="s">
        <v>33</v>
      </c>
      <c r="B34" s="8">
        <v>38.24</v>
      </c>
      <c r="C34" s="9">
        <v>3</v>
      </c>
      <c r="D34" s="8">
        <v>36.75</v>
      </c>
      <c r="E34" s="8">
        <v>29.92</v>
      </c>
      <c r="F34" s="9">
        <v>8</v>
      </c>
      <c r="G34" s="8">
        <v>25</v>
      </c>
      <c r="H34" s="8">
        <v>29.15</v>
      </c>
      <c r="I34" s="9">
        <v>30</v>
      </c>
      <c r="J34" s="8">
        <v>25</v>
      </c>
      <c r="K34" s="8">
        <v>27.08</v>
      </c>
      <c r="L34" s="9">
        <v>12</v>
      </c>
      <c r="M34" s="8">
        <v>22.87</v>
      </c>
      <c r="N34" s="8">
        <v>23.2</v>
      </c>
      <c r="O34" s="9">
        <v>13</v>
      </c>
      <c r="P34" s="8">
        <v>21</v>
      </c>
      <c r="Q34" s="8">
        <v>42.6</v>
      </c>
      <c r="R34" s="9">
        <v>15</v>
      </c>
      <c r="S34" s="8">
        <v>0</v>
      </c>
      <c r="T34" s="8">
        <v>21.95</v>
      </c>
      <c r="U34" s="9">
        <v>6</v>
      </c>
      <c r="V34" s="8">
        <v>16.75</v>
      </c>
      <c r="W34" s="7">
        <f>65000/2080</f>
        <v>31.25</v>
      </c>
      <c r="X34" s="32">
        <v>0</v>
      </c>
      <c r="Y34" s="7">
        <v>0</v>
      </c>
      <c r="Z34" s="7">
        <v>37.840000000000003</v>
      </c>
      <c r="AA34" s="32">
        <v>19</v>
      </c>
      <c r="AB34" s="8">
        <v>26.04</v>
      </c>
      <c r="AC34" s="7">
        <v>31.25</v>
      </c>
      <c r="AD34" s="32">
        <v>1</v>
      </c>
      <c r="AE34" s="7">
        <v>29.8</v>
      </c>
      <c r="AF34" s="7">
        <v>0</v>
      </c>
      <c r="AG34" s="32">
        <v>0</v>
      </c>
      <c r="AH34" s="7">
        <v>0</v>
      </c>
      <c r="AI34" s="7">
        <v>23.97</v>
      </c>
      <c r="AJ34" s="32">
        <v>9</v>
      </c>
      <c r="AK34" s="7">
        <v>21</v>
      </c>
    </row>
    <row r="35" spans="1:37" x14ac:dyDescent="0.2">
      <c r="A35" s="2" t="s">
        <v>34</v>
      </c>
      <c r="B35" s="8">
        <v>27.33</v>
      </c>
      <c r="C35" s="9">
        <v>8</v>
      </c>
      <c r="D35" s="8">
        <v>0</v>
      </c>
      <c r="E35" s="8">
        <v>0</v>
      </c>
      <c r="F35" s="9">
        <v>0</v>
      </c>
      <c r="G35" s="8">
        <v>0</v>
      </c>
      <c r="H35" s="8">
        <v>0</v>
      </c>
      <c r="I35" s="46">
        <v>0</v>
      </c>
      <c r="J35" s="8">
        <v>0</v>
      </c>
      <c r="K35" s="8">
        <v>0</v>
      </c>
      <c r="L35" s="9">
        <v>0</v>
      </c>
      <c r="M35" s="8">
        <v>0</v>
      </c>
      <c r="N35" s="8">
        <v>31.45</v>
      </c>
      <c r="O35" s="9">
        <v>25</v>
      </c>
      <c r="P35" s="8">
        <v>25.02</v>
      </c>
      <c r="Q35" s="8">
        <v>0</v>
      </c>
      <c r="R35" s="46">
        <v>0</v>
      </c>
      <c r="S35" s="8">
        <v>0</v>
      </c>
      <c r="T35" s="8">
        <v>25.13</v>
      </c>
      <c r="U35" s="9">
        <v>30</v>
      </c>
      <c r="V35" s="8">
        <v>0</v>
      </c>
      <c r="W35" s="7">
        <v>0</v>
      </c>
      <c r="X35" s="47">
        <v>0</v>
      </c>
      <c r="Y35" s="7">
        <v>0</v>
      </c>
      <c r="Z35" s="7">
        <v>27.44</v>
      </c>
      <c r="AA35" s="32">
        <v>2</v>
      </c>
      <c r="AB35" s="8">
        <v>0</v>
      </c>
      <c r="AC35" s="7">
        <v>21.49</v>
      </c>
      <c r="AD35" s="32">
        <v>3</v>
      </c>
      <c r="AE35" s="7">
        <v>0</v>
      </c>
      <c r="AF35" s="7">
        <v>0</v>
      </c>
      <c r="AG35" s="47">
        <v>0</v>
      </c>
      <c r="AH35" s="7">
        <v>0</v>
      </c>
      <c r="AI35" s="7">
        <v>0</v>
      </c>
      <c r="AJ35" s="47">
        <v>0</v>
      </c>
      <c r="AK35" s="7">
        <v>0</v>
      </c>
    </row>
    <row r="36" spans="1:37" x14ac:dyDescent="0.2">
      <c r="A36" s="2" t="s">
        <v>35</v>
      </c>
      <c r="B36" s="8">
        <v>31.73</v>
      </c>
      <c r="C36" s="9">
        <v>10</v>
      </c>
      <c r="D36" s="8">
        <v>25.01</v>
      </c>
      <c r="E36" s="8">
        <v>0</v>
      </c>
      <c r="F36" s="9">
        <v>0</v>
      </c>
      <c r="G36" s="8">
        <v>0</v>
      </c>
      <c r="H36" s="8">
        <v>40.869999999999997</v>
      </c>
      <c r="I36" s="9">
        <v>0</v>
      </c>
      <c r="J36" s="8">
        <v>32.76</v>
      </c>
      <c r="K36" s="8">
        <v>0</v>
      </c>
      <c r="L36" s="9">
        <v>0</v>
      </c>
      <c r="M36" s="8">
        <v>0</v>
      </c>
      <c r="N36" s="8">
        <v>51.33</v>
      </c>
      <c r="O36" s="9">
        <v>8</v>
      </c>
      <c r="P36" s="8">
        <v>39.65</v>
      </c>
      <c r="Q36" s="8">
        <v>31.17</v>
      </c>
      <c r="R36" s="9">
        <v>13</v>
      </c>
      <c r="S36" s="8">
        <v>26.51</v>
      </c>
      <c r="T36" s="8">
        <v>0</v>
      </c>
      <c r="U36" s="9">
        <v>0</v>
      </c>
      <c r="V36" s="8">
        <v>0</v>
      </c>
      <c r="W36" s="7">
        <v>39.4</v>
      </c>
      <c r="X36" s="32">
        <v>1</v>
      </c>
      <c r="Y36" s="7">
        <v>28.1</v>
      </c>
      <c r="Z36" s="7">
        <v>49.35</v>
      </c>
      <c r="AA36" s="32">
        <v>22</v>
      </c>
      <c r="AB36" s="8">
        <v>36.049999999999997</v>
      </c>
      <c r="AC36" s="7">
        <v>28.65</v>
      </c>
      <c r="AD36" s="32">
        <v>1</v>
      </c>
      <c r="AE36" s="7">
        <v>25.01</v>
      </c>
      <c r="AF36" s="7">
        <v>0</v>
      </c>
      <c r="AG36" s="32">
        <v>0</v>
      </c>
      <c r="AH36" s="7">
        <v>0</v>
      </c>
      <c r="AI36" s="7">
        <v>30.27</v>
      </c>
      <c r="AJ36" s="32">
        <v>21</v>
      </c>
      <c r="AK36" s="7">
        <v>22.26</v>
      </c>
    </row>
    <row r="37" spans="1:37" x14ac:dyDescent="0.2">
      <c r="A37" s="2" t="s">
        <v>36</v>
      </c>
      <c r="B37" s="8">
        <v>0</v>
      </c>
      <c r="C37" s="9">
        <v>0</v>
      </c>
      <c r="D37" s="8">
        <v>0</v>
      </c>
      <c r="E37" s="8">
        <v>0</v>
      </c>
      <c r="F37" s="9">
        <v>0</v>
      </c>
      <c r="G37" s="8">
        <v>0</v>
      </c>
      <c r="H37" s="8">
        <v>22.3</v>
      </c>
      <c r="I37" s="9">
        <v>18</v>
      </c>
      <c r="J37" s="8">
        <v>18</v>
      </c>
      <c r="K37" s="8">
        <v>0</v>
      </c>
      <c r="L37" s="9">
        <v>0</v>
      </c>
      <c r="M37" s="8">
        <v>0</v>
      </c>
      <c r="N37" s="8">
        <v>19.260000000000002</v>
      </c>
      <c r="O37" s="9">
        <v>1</v>
      </c>
      <c r="P37" s="8">
        <v>16.32</v>
      </c>
      <c r="Q37" s="8">
        <v>0</v>
      </c>
      <c r="R37" s="9">
        <v>0</v>
      </c>
      <c r="S37" s="8">
        <v>0</v>
      </c>
      <c r="T37" s="8">
        <v>18.87</v>
      </c>
      <c r="U37" s="9">
        <v>5</v>
      </c>
      <c r="V37" s="8">
        <v>15.5</v>
      </c>
      <c r="W37" s="7">
        <v>11.59</v>
      </c>
      <c r="X37" s="32">
        <v>15</v>
      </c>
      <c r="Y37" s="7">
        <v>10</v>
      </c>
      <c r="Z37" s="7">
        <v>0</v>
      </c>
      <c r="AA37" s="7">
        <v>0</v>
      </c>
      <c r="AB37" s="8">
        <v>0</v>
      </c>
      <c r="AC37" s="7">
        <v>16.920000000000002</v>
      </c>
      <c r="AD37" s="32">
        <v>0</v>
      </c>
      <c r="AE37" s="7">
        <v>16.920000000000002</v>
      </c>
      <c r="AF37" s="7">
        <v>0</v>
      </c>
      <c r="AG37" s="32">
        <v>0</v>
      </c>
      <c r="AH37" s="7">
        <v>0</v>
      </c>
      <c r="AI37" s="7">
        <v>0</v>
      </c>
      <c r="AJ37" s="32">
        <v>0</v>
      </c>
      <c r="AK37" s="7">
        <v>0</v>
      </c>
    </row>
    <row r="38" spans="1:37" x14ac:dyDescent="0.2">
      <c r="A38" s="2" t="s">
        <v>37</v>
      </c>
      <c r="B38" s="8">
        <v>28.04</v>
      </c>
      <c r="C38" s="9">
        <v>15</v>
      </c>
      <c r="D38" s="8">
        <v>19.53</v>
      </c>
      <c r="E38" s="8">
        <v>0</v>
      </c>
      <c r="F38" s="9">
        <v>0</v>
      </c>
      <c r="G38" s="8">
        <v>0</v>
      </c>
      <c r="H38" s="8">
        <v>27.23</v>
      </c>
      <c r="I38" s="9">
        <v>10</v>
      </c>
      <c r="J38" s="8">
        <v>21.09</v>
      </c>
      <c r="K38" s="8">
        <v>12.91</v>
      </c>
      <c r="L38" s="9">
        <v>1</v>
      </c>
      <c r="M38" s="8">
        <v>11.5</v>
      </c>
      <c r="N38" s="8">
        <v>17.43</v>
      </c>
      <c r="O38" s="9">
        <v>1</v>
      </c>
      <c r="P38" s="8">
        <v>16.739999999999998</v>
      </c>
      <c r="Q38" s="8">
        <v>24.02</v>
      </c>
      <c r="R38" s="9">
        <v>20</v>
      </c>
      <c r="S38" s="8">
        <v>21.09</v>
      </c>
      <c r="T38" s="8">
        <v>0</v>
      </c>
      <c r="U38" s="9">
        <v>0</v>
      </c>
      <c r="V38" s="8">
        <v>0</v>
      </c>
      <c r="W38" s="7">
        <v>0</v>
      </c>
      <c r="X38" s="32">
        <v>0</v>
      </c>
      <c r="Y38" s="7">
        <v>0</v>
      </c>
      <c r="Z38" s="7">
        <v>0</v>
      </c>
      <c r="AA38" s="7">
        <v>0</v>
      </c>
      <c r="AB38" s="8">
        <v>0</v>
      </c>
      <c r="AC38" s="7">
        <v>20.68</v>
      </c>
      <c r="AD38" s="32">
        <v>5</v>
      </c>
      <c r="AE38" s="7">
        <v>19.53</v>
      </c>
      <c r="AF38" s="7">
        <v>0</v>
      </c>
      <c r="AG38" s="32">
        <v>0</v>
      </c>
      <c r="AH38" s="7">
        <v>0</v>
      </c>
      <c r="AI38" s="7">
        <v>0</v>
      </c>
      <c r="AJ38" s="32">
        <v>0</v>
      </c>
      <c r="AK38" s="7">
        <v>0</v>
      </c>
    </row>
    <row r="39" spans="1:37" x14ac:dyDescent="0.2">
      <c r="A39" s="2" t="s">
        <v>38</v>
      </c>
      <c r="B39" s="8">
        <v>24.41</v>
      </c>
      <c r="C39" s="9">
        <v>9</v>
      </c>
      <c r="D39" s="8">
        <v>18.03</v>
      </c>
      <c r="E39" s="8">
        <v>0</v>
      </c>
      <c r="F39" s="9">
        <v>0</v>
      </c>
      <c r="G39" s="8">
        <v>0</v>
      </c>
      <c r="H39" s="8">
        <v>29.75</v>
      </c>
      <c r="I39" s="9">
        <v>25</v>
      </c>
      <c r="J39" s="8">
        <v>29.75</v>
      </c>
      <c r="K39" s="8">
        <v>29.75</v>
      </c>
      <c r="L39" s="9">
        <v>26</v>
      </c>
      <c r="M39" s="8">
        <v>29.75</v>
      </c>
      <c r="N39" s="8">
        <v>28.41</v>
      </c>
      <c r="O39" s="9">
        <v>25</v>
      </c>
      <c r="P39" s="8">
        <v>16.850000000000001</v>
      </c>
      <c r="Q39" s="8">
        <v>0</v>
      </c>
      <c r="R39" s="9">
        <v>0</v>
      </c>
      <c r="S39" s="8">
        <v>0</v>
      </c>
      <c r="T39" s="8">
        <v>23.77</v>
      </c>
      <c r="U39" s="9">
        <v>1</v>
      </c>
      <c r="V39" s="8">
        <v>23.08</v>
      </c>
      <c r="W39" s="7">
        <v>21.02</v>
      </c>
      <c r="X39" s="32">
        <v>1</v>
      </c>
      <c r="Y39" s="7">
        <v>21.02</v>
      </c>
      <c r="Z39" s="7">
        <v>33.4</v>
      </c>
      <c r="AA39" s="32">
        <v>12</v>
      </c>
      <c r="AB39" s="8">
        <v>18.989999999999998</v>
      </c>
      <c r="AC39" s="7">
        <v>0</v>
      </c>
      <c r="AD39" s="47">
        <v>0</v>
      </c>
      <c r="AE39" s="7">
        <v>0</v>
      </c>
      <c r="AF39" s="7">
        <v>0</v>
      </c>
      <c r="AG39" s="32">
        <v>0</v>
      </c>
      <c r="AH39" s="7">
        <v>0</v>
      </c>
      <c r="AI39" s="7">
        <v>0</v>
      </c>
      <c r="AJ39" s="47">
        <v>0</v>
      </c>
      <c r="AK39" s="7">
        <v>0</v>
      </c>
    </row>
    <row r="40" spans="1:37" x14ac:dyDescent="0.2">
      <c r="A40" s="2" t="s">
        <v>39</v>
      </c>
      <c r="B40" s="8">
        <v>28.85</v>
      </c>
      <c r="C40" s="9">
        <v>20</v>
      </c>
      <c r="D40" s="8">
        <v>26.28</v>
      </c>
      <c r="E40" s="8">
        <v>0</v>
      </c>
      <c r="F40" s="9">
        <v>0</v>
      </c>
      <c r="G40" s="8">
        <v>0</v>
      </c>
      <c r="H40" s="8">
        <v>0</v>
      </c>
      <c r="I40" s="9">
        <v>0</v>
      </c>
      <c r="J40" s="8">
        <v>0</v>
      </c>
      <c r="K40" s="8">
        <v>20.100000000000001</v>
      </c>
      <c r="L40" s="9">
        <v>15</v>
      </c>
      <c r="M40" s="8">
        <v>19</v>
      </c>
      <c r="N40" s="8">
        <v>21.72</v>
      </c>
      <c r="O40" s="9">
        <v>20</v>
      </c>
      <c r="P40" s="8">
        <v>18</v>
      </c>
      <c r="Q40" s="8">
        <v>0</v>
      </c>
      <c r="R40" s="9">
        <v>0</v>
      </c>
      <c r="S40" s="8">
        <v>0</v>
      </c>
      <c r="T40" s="8">
        <v>0</v>
      </c>
      <c r="U40" s="9">
        <v>0</v>
      </c>
      <c r="V40" s="8">
        <v>0</v>
      </c>
      <c r="W40" s="7">
        <v>11.84</v>
      </c>
      <c r="X40" s="32">
        <v>29</v>
      </c>
      <c r="Y40" s="7">
        <v>10</v>
      </c>
      <c r="Z40" s="7">
        <v>0</v>
      </c>
      <c r="AA40" s="7">
        <v>0</v>
      </c>
      <c r="AB40" s="8">
        <v>0</v>
      </c>
      <c r="AC40" s="7">
        <v>0</v>
      </c>
      <c r="AD40" s="32">
        <v>0</v>
      </c>
      <c r="AE40" s="7">
        <v>0</v>
      </c>
      <c r="AF40" s="7">
        <v>39.99</v>
      </c>
      <c r="AG40" s="32">
        <v>4</v>
      </c>
      <c r="AH40" s="7">
        <v>30</v>
      </c>
      <c r="AI40" s="7">
        <v>0</v>
      </c>
      <c r="AJ40" s="32">
        <v>0</v>
      </c>
      <c r="AK40" s="7">
        <v>0</v>
      </c>
    </row>
    <row r="41" spans="1:37" x14ac:dyDescent="0.2">
      <c r="A41" s="2" t="s">
        <v>40</v>
      </c>
      <c r="B41" s="8">
        <v>23.91</v>
      </c>
      <c r="C41" s="9">
        <v>12</v>
      </c>
      <c r="D41" s="8">
        <v>19.55</v>
      </c>
      <c r="E41" s="8">
        <v>22.86</v>
      </c>
      <c r="F41" s="9">
        <v>1</v>
      </c>
      <c r="G41" s="8">
        <v>19.55</v>
      </c>
      <c r="H41" s="22">
        <v>22.18</v>
      </c>
      <c r="I41" s="9">
        <v>27</v>
      </c>
      <c r="J41" s="8">
        <v>16.57</v>
      </c>
      <c r="K41" s="8">
        <v>22.18</v>
      </c>
      <c r="L41" s="9">
        <v>28</v>
      </c>
      <c r="M41" s="8">
        <v>16.57</v>
      </c>
      <c r="N41" s="8">
        <v>21.04</v>
      </c>
      <c r="O41" s="9">
        <v>26</v>
      </c>
      <c r="P41" s="8">
        <v>15.7</v>
      </c>
      <c r="Q41" s="8">
        <v>17.190000000000001</v>
      </c>
      <c r="R41" s="9">
        <v>5</v>
      </c>
      <c r="S41" s="8">
        <v>14.17</v>
      </c>
      <c r="T41" s="22">
        <v>19.29</v>
      </c>
      <c r="U41" s="9">
        <v>1</v>
      </c>
      <c r="V41" s="22">
        <v>19.29</v>
      </c>
      <c r="W41" s="33">
        <v>23.91</v>
      </c>
      <c r="X41" s="32">
        <v>12</v>
      </c>
      <c r="Y41" s="33">
        <v>19.55</v>
      </c>
      <c r="Z41" s="33">
        <v>0</v>
      </c>
      <c r="AA41" s="47">
        <v>0</v>
      </c>
      <c r="AB41" s="8">
        <v>0</v>
      </c>
      <c r="AC41" s="7">
        <v>0</v>
      </c>
      <c r="AD41" s="47">
        <v>0</v>
      </c>
      <c r="AE41" s="7">
        <v>0</v>
      </c>
      <c r="AF41" s="7">
        <v>0</v>
      </c>
      <c r="AG41" s="47">
        <v>0</v>
      </c>
      <c r="AH41" s="7">
        <v>0</v>
      </c>
      <c r="AI41" s="7">
        <v>0</v>
      </c>
      <c r="AJ41" s="47">
        <v>0</v>
      </c>
      <c r="AK41" s="7">
        <v>0</v>
      </c>
    </row>
    <row r="42" spans="1:37" x14ac:dyDescent="0.2">
      <c r="A42" s="2" t="s">
        <v>41</v>
      </c>
      <c r="B42" s="8">
        <v>38.119999999999997</v>
      </c>
      <c r="C42" s="9">
        <v>4</v>
      </c>
      <c r="D42" s="8">
        <v>34.659999999999997</v>
      </c>
      <c r="E42" s="8">
        <v>47.13</v>
      </c>
      <c r="F42" s="9">
        <v>7</v>
      </c>
      <c r="G42" s="8">
        <v>40.9</v>
      </c>
      <c r="H42" s="8">
        <v>35.700000000000003</v>
      </c>
      <c r="I42" s="9">
        <v>11</v>
      </c>
      <c r="J42" s="8">
        <v>29.38</v>
      </c>
      <c r="K42" s="8">
        <v>26.23</v>
      </c>
      <c r="L42" s="9">
        <v>0.5</v>
      </c>
      <c r="M42" s="8">
        <v>26.23</v>
      </c>
      <c r="N42" s="8">
        <v>26.98</v>
      </c>
      <c r="O42" s="9">
        <v>0</v>
      </c>
      <c r="P42" s="8">
        <v>23.42</v>
      </c>
      <c r="Q42" s="8">
        <v>20.78</v>
      </c>
      <c r="R42" s="9">
        <v>1</v>
      </c>
      <c r="S42" s="8">
        <v>0</v>
      </c>
      <c r="T42" s="8">
        <v>26.71</v>
      </c>
      <c r="U42" s="9">
        <v>5</v>
      </c>
      <c r="V42" s="8">
        <v>23.42</v>
      </c>
      <c r="W42" s="7">
        <v>35.21</v>
      </c>
      <c r="X42" s="32">
        <v>13</v>
      </c>
      <c r="Y42" s="7">
        <v>29.38</v>
      </c>
      <c r="Z42" s="7">
        <v>35.21</v>
      </c>
      <c r="AA42" s="32">
        <v>13</v>
      </c>
      <c r="AB42" s="8">
        <v>29.38</v>
      </c>
      <c r="AC42" s="7">
        <v>25.19</v>
      </c>
      <c r="AD42" s="32">
        <v>2</v>
      </c>
      <c r="AE42" s="7">
        <v>23.42</v>
      </c>
      <c r="AF42" s="7">
        <v>0</v>
      </c>
      <c r="AG42" s="32">
        <v>0</v>
      </c>
      <c r="AH42" s="7">
        <v>0</v>
      </c>
      <c r="AI42" s="7">
        <v>23.3</v>
      </c>
      <c r="AJ42" s="32">
        <v>3</v>
      </c>
      <c r="AK42" s="7">
        <v>21.29</v>
      </c>
    </row>
    <row r="43" spans="1:37" x14ac:dyDescent="0.2">
      <c r="A43" s="2" t="s">
        <v>42</v>
      </c>
      <c r="B43" s="8">
        <v>38.479999999999997</v>
      </c>
      <c r="C43" s="9">
        <v>4</v>
      </c>
      <c r="D43" s="8">
        <v>31.2</v>
      </c>
      <c r="E43" s="8">
        <v>0</v>
      </c>
      <c r="F43" s="9">
        <v>0</v>
      </c>
      <c r="G43" s="8">
        <v>0</v>
      </c>
      <c r="H43" s="8">
        <v>0</v>
      </c>
      <c r="I43" s="46">
        <v>0</v>
      </c>
      <c r="J43" s="8">
        <v>0</v>
      </c>
      <c r="K43" s="8">
        <v>0</v>
      </c>
      <c r="L43" s="9">
        <v>0</v>
      </c>
      <c r="M43" s="8">
        <v>0</v>
      </c>
      <c r="N43" s="8">
        <v>39.46</v>
      </c>
      <c r="O43" s="9">
        <v>20</v>
      </c>
      <c r="P43" s="8">
        <v>31.2</v>
      </c>
      <c r="Q43" s="8">
        <v>28.08</v>
      </c>
      <c r="R43" s="46">
        <v>17</v>
      </c>
      <c r="S43" s="8">
        <v>22.21</v>
      </c>
      <c r="T43" s="8">
        <v>32.299999999999997</v>
      </c>
      <c r="U43" s="46">
        <v>19</v>
      </c>
      <c r="V43" s="8">
        <v>22.21</v>
      </c>
      <c r="W43" s="7">
        <v>35.229999999999997</v>
      </c>
      <c r="X43" s="47">
        <v>21</v>
      </c>
      <c r="Y43" s="7">
        <v>24.87</v>
      </c>
      <c r="Z43" s="7">
        <v>0</v>
      </c>
      <c r="AA43" s="47">
        <v>0</v>
      </c>
      <c r="AB43" s="8">
        <v>0</v>
      </c>
      <c r="AC43" s="7">
        <v>26.5</v>
      </c>
      <c r="AD43" s="47">
        <v>8</v>
      </c>
      <c r="AE43" s="7">
        <v>19.829999999999998</v>
      </c>
      <c r="AF43" s="7">
        <v>56.76</v>
      </c>
      <c r="AG43" s="47">
        <v>17</v>
      </c>
      <c r="AH43" s="7">
        <v>46.03</v>
      </c>
      <c r="AI43" s="7">
        <v>39.15</v>
      </c>
      <c r="AJ43" s="47">
        <v>20</v>
      </c>
      <c r="AK43" s="7">
        <v>31.2</v>
      </c>
    </row>
    <row r="44" spans="1:37" x14ac:dyDescent="0.2">
      <c r="A44" s="2" t="s">
        <v>43</v>
      </c>
      <c r="B44" s="8">
        <v>35.020000000000003</v>
      </c>
      <c r="C44" s="9">
        <v>24</v>
      </c>
      <c r="D44" s="8">
        <v>29.71</v>
      </c>
      <c r="E44" s="8">
        <v>27.41</v>
      </c>
      <c r="F44" s="9">
        <v>1</v>
      </c>
      <c r="G44" s="8">
        <v>27</v>
      </c>
      <c r="H44" s="8">
        <v>38</v>
      </c>
      <c r="I44" s="9">
        <v>19</v>
      </c>
      <c r="J44" s="8">
        <v>32.68</v>
      </c>
      <c r="K44" s="8">
        <v>0</v>
      </c>
      <c r="L44" s="9">
        <v>0</v>
      </c>
      <c r="M44" s="8">
        <v>0</v>
      </c>
      <c r="N44" s="8">
        <v>22.67</v>
      </c>
      <c r="O44" s="9">
        <v>5</v>
      </c>
      <c r="P44" s="8">
        <v>19.489999999999998</v>
      </c>
      <c r="Q44" s="8">
        <v>31.84</v>
      </c>
      <c r="R44" s="9">
        <v>19</v>
      </c>
      <c r="S44" s="8">
        <v>27</v>
      </c>
      <c r="T44" s="8">
        <v>24.02</v>
      </c>
      <c r="U44" s="9">
        <v>10</v>
      </c>
      <c r="V44" s="8">
        <v>19.489999999999998</v>
      </c>
      <c r="W44" s="7">
        <v>0</v>
      </c>
      <c r="X44" s="32">
        <v>0</v>
      </c>
      <c r="Y44" s="7">
        <v>0</v>
      </c>
      <c r="Z44" s="7">
        <v>0</v>
      </c>
      <c r="AA44" s="32">
        <v>0</v>
      </c>
      <c r="AB44" s="8">
        <v>32.68</v>
      </c>
      <c r="AC44" s="7">
        <v>26.04</v>
      </c>
      <c r="AD44" s="32">
        <v>15</v>
      </c>
      <c r="AE44" s="7">
        <v>24.55</v>
      </c>
      <c r="AF44" s="7" t="s">
        <v>95</v>
      </c>
      <c r="AG44" s="32">
        <v>0</v>
      </c>
      <c r="AH44" s="7">
        <v>0</v>
      </c>
      <c r="AI44" s="7">
        <v>39.36</v>
      </c>
      <c r="AJ44" s="32">
        <v>3</v>
      </c>
      <c r="AK44" s="7">
        <v>32.68</v>
      </c>
    </row>
    <row r="45" spans="1:37" x14ac:dyDescent="0.2">
      <c r="A45" s="4" t="s">
        <v>44</v>
      </c>
      <c r="B45" s="17">
        <v>22.15</v>
      </c>
      <c r="C45" s="13">
        <v>3</v>
      </c>
      <c r="D45" s="17">
        <v>0</v>
      </c>
      <c r="E45" s="17">
        <v>0</v>
      </c>
      <c r="F45" s="9">
        <v>0</v>
      </c>
      <c r="G45" s="17">
        <v>0</v>
      </c>
      <c r="H45" s="17">
        <v>27.23</v>
      </c>
      <c r="I45" s="13">
        <v>1</v>
      </c>
      <c r="J45" s="17">
        <v>0</v>
      </c>
      <c r="K45" s="51">
        <v>0</v>
      </c>
      <c r="L45" s="9">
        <v>0</v>
      </c>
      <c r="M45" s="22">
        <v>0</v>
      </c>
      <c r="N45" s="17">
        <v>26.64</v>
      </c>
      <c r="O45" s="54">
        <v>22</v>
      </c>
      <c r="P45" s="17">
        <v>0</v>
      </c>
      <c r="Q45" s="53">
        <v>0</v>
      </c>
      <c r="R45" s="46">
        <v>0</v>
      </c>
      <c r="S45" s="17">
        <v>0</v>
      </c>
      <c r="T45" s="17">
        <v>28.08</v>
      </c>
      <c r="U45" s="13">
        <v>22</v>
      </c>
      <c r="V45" s="17">
        <v>0</v>
      </c>
      <c r="W45" s="15">
        <v>22.78</v>
      </c>
      <c r="X45" s="35">
        <v>4</v>
      </c>
      <c r="Y45" s="15">
        <v>0</v>
      </c>
      <c r="Z45" s="15">
        <v>33.479999999999997</v>
      </c>
      <c r="AA45" s="35">
        <v>1</v>
      </c>
      <c r="AB45" s="17">
        <v>0</v>
      </c>
      <c r="AC45" s="55">
        <v>0</v>
      </c>
      <c r="AD45" s="56">
        <v>0</v>
      </c>
      <c r="AE45" s="15">
        <v>0</v>
      </c>
      <c r="AF45" s="15">
        <v>0</v>
      </c>
      <c r="AG45" s="56">
        <v>0</v>
      </c>
      <c r="AH45" s="15">
        <v>0</v>
      </c>
      <c r="AI45" s="15">
        <v>0</v>
      </c>
      <c r="AJ45" s="56">
        <v>0</v>
      </c>
      <c r="AK45" s="7">
        <v>0</v>
      </c>
    </row>
    <row r="46" spans="1:37" x14ac:dyDescent="0.2">
      <c r="AI46" s="49"/>
    </row>
    <row r="47" spans="1:37" x14ac:dyDescent="0.2">
      <c r="AI47" s="49"/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&amp;K03-0182021 IAC Salary Survey&amp;R&amp;K03+033Department Heads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showGridLines="0" zoomScale="120" zoomScaleNormal="120" zoomScalePageLayoutView="120" workbookViewId="0"/>
  </sheetViews>
  <sheetFormatPr baseColWidth="10" defaultColWidth="10.83203125" defaultRowHeight="16" x14ac:dyDescent="0.2"/>
  <cols>
    <col min="1" max="1" width="11" style="3" customWidth="1"/>
    <col min="2" max="6" width="10.83203125" style="3"/>
    <col min="7" max="7" width="10.83203125" style="3" customWidth="1"/>
    <col min="8" max="8" width="11.33203125" style="3" customWidth="1"/>
    <col min="9" max="9" width="10.33203125" style="3" customWidth="1"/>
    <col min="10" max="11" width="10.1640625" style="3" customWidth="1"/>
    <col min="12" max="16384" width="10.83203125" style="3"/>
  </cols>
  <sheetData>
    <row r="1" spans="1:12" x14ac:dyDescent="0.2">
      <c r="A1" s="1" t="s">
        <v>0</v>
      </c>
      <c r="B1" s="1" t="s">
        <v>211</v>
      </c>
      <c r="C1" s="1" t="s">
        <v>90</v>
      </c>
      <c r="D1" s="1" t="s">
        <v>46</v>
      </c>
      <c r="E1" s="1" t="s">
        <v>73</v>
      </c>
      <c r="F1" s="1" t="s">
        <v>89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2"/>
    </row>
    <row r="2" spans="1:12" x14ac:dyDescent="0.2">
      <c r="A2" s="4" t="s">
        <v>1</v>
      </c>
      <c r="B2" s="18">
        <v>481587</v>
      </c>
      <c r="C2" s="82">
        <v>2075</v>
      </c>
      <c r="D2" s="19">
        <v>108432</v>
      </c>
      <c r="E2" s="19">
        <v>117549</v>
      </c>
      <c r="F2" s="19">
        <v>117550</v>
      </c>
      <c r="G2" s="19">
        <v>117550</v>
      </c>
      <c r="H2" s="19">
        <v>108431</v>
      </c>
      <c r="I2" s="19">
        <v>168479</v>
      </c>
      <c r="J2" s="19">
        <v>143452</v>
      </c>
      <c r="K2" s="19">
        <v>108432</v>
      </c>
      <c r="L2" s="8"/>
    </row>
    <row r="3" spans="1:12" x14ac:dyDescent="0.2">
      <c r="A3" s="2" t="s">
        <v>2</v>
      </c>
      <c r="B3" s="18">
        <v>4294</v>
      </c>
      <c r="C3" s="5">
        <v>77</v>
      </c>
      <c r="D3" s="19">
        <v>62920</v>
      </c>
      <c r="E3" s="19">
        <v>65962</v>
      </c>
      <c r="F3" s="19">
        <v>32595</v>
      </c>
      <c r="G3" s="19">
        <v>32592</v>
      </c>
      <c r="H3" s="19">
        <v>5383.56</v>
      </c>
      <c r="I3" s="19">
        <v>108726.8</v>
      </c>
      <c r="J3" s="19">
        <v>67849</v>
      </c>
      <c r="K3" s="19">
        <v>62062</v>
      </c>
      <c r="L3" s="8"/>
    </row>
    <row r="4" spans="1:12" x14ac:dyDescent="0.2">
      <c r="A4" s="2" t="s">
        <v>3</v>
      </c>
      <c r="B4" s="18">
        <v>87808</v>
      </c>
      <c r="C4" s="5">
        <v>456</v>
      </c>
      <c r="D4" s="19">
        <v>71979.179999999993</v>
      </c>
      <c r="E4" s="19">
        <v>71979.179999999993</v>
      </c>
      <c r="F4" s="19">
        <v>71979.179999999993</v>
      </c>
      <c r="G4" s="19">
        <v>71979.179999999993</v>
      </c>
      <c r="H4" s="19">
        <v>71979</v>
      </c>
      <c r="I4" s="19">
        <v>101364.64</v>
      </c>
      <c r="J4" s="19">
        <v>91196.82</v>
      </c>
      <c r="K4" s="19">
        <v>71979.179999999993</v>
      </c>
      <c r="L4" s="8"/>
    </row>
    <row r="5" spans="1:12" x14ac:dyDescent="0.2">
      <c r="A5" s="2" t="s">
        <v>4</v>
      </c>
      <c r="B5" s="18">
        <v>6125</v>
      </c>
      <c r="C5" s="5">
        <v>106</v>
      </c>
      <c r="D5" s="19">
        <v>69171.520000000004</v>
      </c>
      <c r="E5" s="19">
        <v>69171.520000000004</v>
      </c>
      <c r="F5" s="19">
        <v>20217.52</v>
      </c>
      <c r="G5" s="19">
        <v>20217.52</v>
      </c>
      <c r="H5" s="19">
        <v>8146.43</v>
      </c>
      <c r="I5" s="19">
        <v>64927.08</v>
      </c>
      <c r="J5" s="19">
        <v>73194.09</v>
      </c>
      <c r="K5" s="19">
        <v>69171.520000000004</v>
      </c>
      <c r="L5" s="8"/>
    </row>
    <row r="6" spans="1:12" x14ac:dyDescent="0.2">
      <c r="A6" s="2" t="s">
        <v>5</v>
      </c>
      <c r="B6" s="18">
        <v>9298</v>
      </c>
      <c r="C6" s="5">
        <v>94</v>
      </c>
      <c r="D6" s="19">
        <v>46533.96</v>
      </c>
      <c r="E6" s="19">
        <v>48620.04</v>
      </c>
      <c r="F6" s="19">
        <v>18077.759999999998</v>
      </c>
      <c r="G6" s="19">
        <v>18077.759999999998</v>
      </c>
      <c r="H6" s="19">
        <v>13112.76</v>
      </c>
      <c r="I6" s="19">
        <v>86091.12</v>
      </c>
      <c r="J6" s="19">
        <v>61104.6</v>
      </c>
      <c r="K6" s="19">
        <v>46533.96</v>
      </c>
      <c r="L6" s="8"/>
    </row>
    <row r="7" spans="1:12" x14ac:dyDescent="0.2">
      <c r="A7" s="2" t="s">
        <v>6</v>
      </c>
      <c r="B7" s="18">
        <v>46811</v>
      </c>
      <c r="C7" s="5">
        <v>271</v>
      </c>
      <c r="D7" s="19">
        <v>67628</v>
      </c>
      <c r="E7" s="19">
        <v>67628</v>
      </c>
      <c r="F7" s="19">
        <v>67628</v>
      </c>
      <c r="G7" s="19">
        <v>67628</v>
      </c>
      <c r="H7" s="19">
        <v>20226</v>
      </c>
      <c r="I7" s="19">
        <v>100035</v>
      </c>
      <c r="J7" s="19">
        <v>79276</v>
      </c>
      <c r="K7" s="19">
        <v>67628</v>
      </c>
      <c r="L7" s="8"/>
    </row>
    <row r="8" spans="1:12" x14ac:dyDescent="0.2">
      <c r="A8" s="2" t="s">
        <v>7</v>
      </c>
      <c r="B8" s="18">
        <v>23021</v>
      </c>
      <c r="C8" s="5">
        <v>182</v>
      </c>
      <c r="D8" s="19">
        <v>90894.53</v>
      </c>
      <c r="E8" s="19">
        <v>101815.48</v>
      </c>
      <c r="F8" s="19">
        <v>85704.91</v>
      </c>
      <c r="G8" s="19">
        <v>85704.91</v>
      </c>
      <c r="H8" s="19">
        <v>46136.62</v>
      </c>
      <c r="I8" s="19">
        <v>143026.04</v>
      </c>
      <c r="J8" s="19">
        <v>134099.56</v>
      </c>
      <c r="K8" s="19">
        <v>90894.53</v>
      </c>
      <c r="L8" s="8"/>
    </row>
    <row r="9" spans="1:12" x14ac:dyDescent="0.2">
      <c r="A9" s="2" t="s">
        <v>8</v>
      </c>
      <c r="B9" s="18">
        <v>7831</v>
      </c>
      <c r="C9" s="5">
        <v>127</v>
      </c>
      <c r="D9" s="19">
        <v>58490</v>
      </c>
      <c r="E9" s="19">
        <v>59010</v>
      </c>
      <c r="F9" s="19">
        <v>33457.32</v>
      </c>
      <c r="G9" s="19">
        <v>33457.32</v>
      </c>
      <c r="H9" s="19">
        <v>13261.97</v>
      </c>
      <c r="I9" s="19">
        <v>77250</v>
      </c>
      <c r="J9" s="19">
        <v>63160</v>
      </c>
      <c r="K9" s="19">
        <v>55000</v>
      </c>
      <c r="L9" s="8"/>
    </row>
    <row r="10" spans="1:12" x14ac:dyDescent="0.2">
      <c r="A10" s="2" t="s">
        <v>9</v>
      </c>
      <c r="B10" s="18">
        <v>45739</v>
      </c>
      <c r="C10" s="5">
        <v>456</v>
      </c>
      <c r="D10" s="19">
        <v>82750</v>
      </c>
      <c r="E10" s="19">
        <v>82750</v>
      </c>
      <c r="F10" s="19">
        <v>87037.6</v>
      </c>
      <c r="G10" s="19">
        <v>87037.6</v>
      </c>
      <c r="H10" s="19">
        <v>53687.69</v>
      </c>
      <c r="I10" s="19">
        <v>125660.12</v>
      </c>
      <c r="J10" s="19">
        <v>98880.12</v>
      </c>
      <c r="K10" s="19">
        <v>82750.2</v>
      </c>
      <c r="L10" s="8"/>
    </row>
    <row r="11" spans="1:12" x14ac:dyDescent="0.2">
      <c r="A11" s="2" t="s">
        <v>10</v>
      </c>
      <c r="B11" s="18">
        <v>119062</v>
      </c>
      <c r="C11" s="5">
        <v>594</v>
      </c>
      <c r="D11" s="19">
        <v>84872.84</v>
      </c>
      <c r="E11" s="19">
        <v>84872.84</v>
      </c>
      <c r="F11" s="19">
        <v>84872.84</v>
      </c>
      <c r="G11" s="19">
        <v>84872.84</v>
      </c>
      <c r="H11" s="19">
        <v>28994.68</v>
      </c>
      <c r="I11" s="19">
        <v>121717.44</v>
      </c>
      <c r="J11" s="19">
        <v>92747.38</v>
      </c>
      <c r="K11" s="19">
        <v>84872.84</v>
      </c>
      <c r="L11" s="8"/>
    </row>
    <row r="12" spans="1:12" x14ac:dyDescent="0.2">
      <c r="A12" s="2" t="s">
        <v>11</v>
      </c>
      <c r="B12" s="18">
        <v>12245</v>
      </c>
      <c r="C12" s="5">
        <v>145</v>
      </c>
      <c r="D12" s="19">
        <v>74220</v>
      </c>
      <c r="E12" s="19">
        <v>74220</v>
      </c>
      <c r="F12" s="19">
        <v>55752</v>
      </c>
      <c r="G12" s="19">
        <v>53652</v>
      </c>
      <c r="H12" s="19">
        <v>45228</v>
      </c>
      <c r="I12" s="19">
        <v>77461.8</v>
      </c>
      <c r="J12" s="19">
        <v>75411</v>
      </c>
      <c r="K12" s="19">
        <v>74220</v>
      </c>
      <c r="L12" s="8"/>
    </row>
    <row r="13" spans="1:12" x14ac:dyDescent="0.2">
      <c r="A13" s="2" t="s">
        <v>12</v>
      </c>
      <c r="B13" s="18">
        <v>2597</v>
      </c>
      <c r="C13" s="5">
        <v>52</v>
      </c>
      <c r="D13" s="19">
        <v>49050</v>
      </c>
      <c r="E13" s="19">
        <v>49050</v>
      </c>
      <c r="F13" s="19">
        <v>26722</v>
      </c>
      <c r="G13" s="19">
        <v>23571.5</v>
      </c>
      <c r="H13" s="19">
        <v>12201</v>
      </c>
      <c r="I13" s="19">
        <v>55602</v>
      </c>
      <c r="J13" s="19">
        <v>58134</v>
      </c>
      <c r="K13" s="19">
        <v>49050</v>
      </c>
      <c r="L13" s="8"/>
    </row>
    <row r="14" spans="1:12" x14ac:dyDescent="0.2">
      <c r="A14" s="2" t="s">
        <v>13</v>
      </c>
      <c r="B14" s="18">
        <v>1106</v>
      </c>
      <c r="C14" s="5">
        <v>32</v>
      </c>
      <c r="D14" s="19">
        <f>4417.25*12</f>
        <v>53007</v>
      </c>
      <c r="E14" s="19">
        <f>4781*12</f>
        <v>57372</v>
      </c>
      <c r="F14" s="19">
        <f>1328.89*12</f>
        <v>15946.68</v>
      </c>
      <c r="G14" s="19">
        <f>1328.89*12</f>
        <v>15946.68</v>
      </c>
      <c r="H14" s="19">
        <f>371.25*12</f>
        <v>4455</v>
      </c>
      <c r="I14" s="19">
        <f>3520.83*12</f>
        <v>42249.96</v>
      </c>
      <c r="J14" s="19">
        <f>4781*12</f>
        <v>57372</v>
      </c>
      <c r="K14" s="19">
        <f>4549.83*12</f>
        <v>54597.96</v>
      </c>
      <c r="L14" s="8"/>
    </row>
    <row r="15" spans="1:12" x14ac:dyDescent="0.2">
      <c r="A15" s="2" t="s">
        <v>14</v>
      </c>
      <c r="B15" s="18">
        <v>229849</v>
      </c>
      <c r="C15" s="5">
        <v>900</v>
      </c>
      <c r="D15" s="19">
        <v>98832</v>
      </c>
      <c r="E15" s="19">
        <v>100224</v>
      </c>
      <c r="F15" s="19">
        <v>95891</v>
      </c>
      <c r="G15" s="19">
        <v>95891</v>
      </c>
      <c r="H15" s="19">
        <v>84912</v>
      </c>
      <c r="I15" s="19">
        <v>139200</v>
      </c>
      <c r="J15" s="19">
        <v>115536</v>
      </c>
      <c r="K15" s="19">
        <v>96048</v>
      </c>
      <c r="L15" s="8"/>
    </row>
    <row r="16" spans="1:12" x14ac:dyDescent="0.2">
      <c r="A16" s="2" t="s">
        <v>15</v>
      </c>
      <c r="B16" s="18">
        <v>7155</v>
      </c>
      <c r="C16" s="5">
        <v>158</v>
      </c>
      <c r="D16" s="66">
        <v>53329.74</v>
      </c>
      <c r="E16" s="66">
        <v>58225.41</v>
      </c>
      <c r="F16" s="19">
        <v>22750.12</v>
      </c>
      <c r="G16" s="19">
        <v>18387.37</v>
      </c>
      <c r="H16" s="19">
        <v>6392.39</v>
      </c>
      <c r="I16" s="19">
        <v>66400</v>
      </c>
      <c r="J16" s="19">
        <v>65563.16</v>
      </c>
      <c r="K16" s="19">
        <v>54929.53</v>
      </c>
      <c r="L16" s="8"/>
    </row>
    <row r="17" spans="1:12" x14ac:dyDescent="0.2">
      <c r="A17" s="2" t="s">
        <v>16</v>
      </c>
      <c r="B17" s="18">
        <v>24030</v>
      </c>
      <c r="C17" s="5">
        <v>192</v>
      </c>
      <c r="D17" s="19">
        <v>68085.52</v>
      </c>
      <c r="E17" s="19">
        <v>68085.52</v>
      </c>
      <c r="F17" s="19">
        <v>29262.68</v>
      </c>
      <c r="G17" s="19">
        <v>29262.68</v>
      </c>
      <c r="H17" s="19">
        <v>16380.55</v>
      </c>
      <c r="I17" s="19">
        <v>103226.04</v>
      </c>
      <c r="J17" s="19">
        <v>86995.39</v>
      </c>
      <c r="K17" s="19">
        <v>68085.52</v>
      </c>
      <c r="L17" s="8"/>
    </row>
    <row r="18" spans="1:12" x14ac:dyDescent="0.2">
      <c r="A18" s="4" t="s">
        <v>17</v>
      </c>
      <c r="B18" s="18">
        <v>845</v>
      </c>
      <c r="C18" s="5" t="s">
        <v>91</v>
      </c>
      <c r="D18" s="19" t="s">
        <v>91</v>
      </c>
      <c r="E18" s="19" t="s">
        <v>91</v>
      </c>
      <c r="F18" s="19" t="s">
        <v>91</v>
      </c>
      <c r="G18" s="19" t="s">
        <v>91</v>
      </c>
      <c r="H18" s="19" t="s">
        <v>91</v>
      </c>
      <c r="I18" s="19" t="s">
        <v>91</v>
      </c>
      <c r="J18" s="19" t="s">
        <v>91</v>
      </c>
      <c r="K18" s="19" t="s">
        <v>91</v>
      </c>
      <c r="L18" s="8"/>
    </row>
    <row r="19" spans="1:12" x14ac:dyDescent="0.2">
      <c r="A19" s="2" t="s">
        <v>18</v>
      </c>
      <c r="B19" s="18">
        <v>8756</v>
      </c>
      <c r="C19" s="5">
        <v>166</v>
      </c>
      <c r="D19" s="19">
        <v>58009.7</v>
      </c>
      <c r="E19" s="19">
        <v>58572.800000000003</v>
      </c>
      <c r="F19" s="19">
        <v>36269.85</v>
      </c>
      <c r="G19" s="19">
        <v>28454.400000000001</v>
      </c>
      <c r="H19" s="19">
        <v>12378.3</v>
      </c>
      <c r="I19" s="36">
        <v>84839.039999999994</v>
      </c>
      <c r="J19" s="19">
        <v>67748.86</v>
      </c>
      <c r="K19" s="19">
        <v>58009.7</v>
      </c>
      <c r="L19" s="8"/>
    </row>
    <row r="20" spans="1:12" x14ac:dyDescent="0.2">
      <c r="A20" s="2" t="s">
        <v>19</v>
      </c>
      <c r="B20" s="18">
        <v>4315</v>
      </c>
      <c r="C20" s="5">
        <v>70</v>
      </c>
      <c r="D20" s="19">
        <v>46840</v>
      </c>
      <c r="E20" s="19">
        <v>46840</v>
      </c>
      <c r="F20" s="19">
        <v>26818</v>
      </c>
      <c r="G20" s="19">
        <v>26818</v>
      </c>
      <c r="H20" s="19">
        <v>12500</v>
      </c>
      <c r="I20" s="19">
        <v>60000</v>
      </c>
      <c r="J20" s="19">
        <v>48007</v>
      </c>
      <c r="K20" s="19">
        <v>46840</v>
      </c>
      <c r="L20" s="8"/>
    </row>
    <row r="21" spans="1:12" x14ac:dyDescent="0.2">
      <c r="A21" s="2" t="s">
        <v>20</v>
      </c>
      <c r="B21" s="18">
        <v>27511</v>
      </c>
      <c r="C21" s="5">
        <v>238</v>
      </c>
      <c r="D21" s="19">
        <v>77961</v>
      </c>
      <c r="E21" s="19">
        <v>84147</v>
      </c>
      <c r="F21" s="19">
        <v>48088</v>
      </c>
      <c r="G21" s="19">
        <v>48088</v>
      </c>
      <c r="H21" s="19">
        <v>13424</v>
      </c>
      <c r="I21" s="19">
        <v>98208</v>
      </c>
      <c r="J21" s="19">
        <v>94574</v>
      </c>
      <c r="K21" s="19">
        <v>77961</v>
      </c>
      <c r="L21" s="8"/>
    </row>
    <row r="22" spans="1:12" x14ac:dyDescent="0.2">
      <c r="A22" s="2" t="s">
        <v>21</v>
      </c>
      <c r="B22" s="18">
        <v>13876</v>
      </c>
      <c r="C22" s="5">
        <v>107</v>
      </c>
      <c r="D22" s="19">
        <v>61125.74</v>
      </c>
      <c r="E22" s="19">
        <v>64182.16</v>
      </c>
      <c r="F22" s="19">
        <v>30288.31</v>
      </c>
      <c r="G22" s="19">
        <v>27969.79</v>
      </c>
      <c r="H22" s="19">
        <v>5962.31</v>
      </c>
      <c r="I22" s="19">
        <v>135174.39000000001</v>
      </c>
      <c r="J22" s="19">
        <v>69255.13</v>
      </c>
      <c r="K22" s="19">
        <v>62959.51</v>
      </c>
      <c r="L22" s="8"/>
    </row>
    <row r="23" spans="1:12" x14ac:dyDescent="0.2">
      <c r="A23" s="2" t="s">
        <v>22</v>
      </c>
      <c r="B23" s="18">
        <v>13099</v>
      </c>
      <c r="C23" s="5">
        <v>273</v>
      </c>
      <c r="D23" s="19">
        <v>72602</v>
      </c>
      <c r="E23" s="19">
        <v>72602</v>
      </c>
      <c r="F23" s="19">
        <v>48798</v>
      </c>
      <c r="G23" s="19">
        <v>42363</v>
      </c>
      <c r="H23" s="19">
        <v>20000</v>
      </c>
      <c r="I23" s="19">
        <v>109446</v>
      </c>
      <c r="J23" s="19">
        <v>84839</v>
      </c>
      <c r="K23" s="19">
        <v>72602</v>
      </c>
      <c r="L23" s="8"/>
    </row>
    <row r="24" spans="1:12" x14ac:dyDescent="0.2">
      <c r="A24" s="2" t="s">
        <v>23</v>
      </c>
      <c r="B24" s="18">
        <v>18112</v>
      </c>
      <c r="C24" s="5">
        <v>132</v>
      </c>
      <c r="D24" s="19">
        <v>64430</v>
      </c>
      <c r="E24" s="19">
        <v>66740</v>
      </c>
      <c r="F24" s="19">
        <v>42675</v>
      </c>
      <c r="G24" s="19">
        <v>42675</v>
      </c>
      <c r="H24" s="19">
        <v>13889</v>
      </c>
      <c r="I24" s="19">
        <v>102796</v>
      </c>
      <c r="J24" s="19">
        <v>66770</v>
      </c>
      <c r="K24" s="19">
        <v>64700</v>
      </c>
      <c r="L24" s="8"/>
    </row>
    <row r="25" spans="1:12" x14ac:dyDescent="0.2">
      <c r="A25" s="2" t="s">
        <v>24</v>
      </c>
      <c r="B25" s="18">
        <v>15179</v>
      </c>
      <c r="C25" s="5">
        <v>114</v>
      </c>
      <c r="D25" s="19">
        <v>65268</v>
      </c>
      <c r="E25" s="19">
        <v>65268</v>
      </c>
      <c r="F25" s="19">
        <v>37325</v>
      </c>
      <c r="G25" s="19">
        <v>35434</v>
      </c>
      <c r="H25" s="19">
        <v>11588.12</v>
      </c>
      <c r="I25" s="19">
        <v>95050</v>
      </c>
      <c r="J25" s="19">
        <v>74867</v>
      </c>
      <c r="K25" s="19">
        <v>62268</v>
      </c>
      <c r="L25" s="8"/>
    </row>
    <row r="26" spans="1:12" x14ac:dyDescent="0.2">
      <c r="A26" s="2" t="s">
        <v>25</v>
      </c>
      <c r="B26" s="18">
        <v>16667</v>
      </c>
      <c r="C26" s="5">
        <v>120</v>
      </c>
      <c r="D26" s="19">
        <v>55423</v>
      </c>
      <c r="E26" s="19">
        <v>56192</v>
      </c>
      <c r="F26" s="19">
        <v>26695</v>
      </c>
      <c r="G26" s="19">
        <v>26695</v>
      </c>
      <c r="H26" s="19">
        <v>10300</v>
      </c>
      <c r="I26" s="19">
        <v>87111</v>
      </c>
      <c r="J26" s="19">
        <v>57677</v>
      </c>
      <c r="K26" s="19">
        <v>54889</v>
      </c>
      <c r="L26" s="8"/>
    </row>
    <row r="27" spans="1:12" x14ac:dyDescent="0.2">
      <c r="A27" s="2" t="s">
        <v>26</v>
      </c>
      <c r="B27" s="18">
        <v>29871</v>
      </c>
      <c r="C27" s="5">
        <v>182</v>
      </c>
      <c r="D27" s="19">
        <v>59823</v>
      </c>
      <c r="E27" s="19">
        <v>59823</v>
      </c>
      <c r="F27" s="19">
        <v>28628</v>
      </c>
      <c r="G27" s="19">
        <v>28628</v>
      </c>
      <c r="H27" s="19">
        <v>8466</v>
      </c>
      <c r="I27" s="19">
        <v>99750</v>
      </c>
      <c r="J27" s="19">
        <v>77792</v>
      </c>
      <c r="K27" s="19">
        <v>59823</v>
      </c>
      <c r="L27" s="8"/>
    </row>
    <row r="28" spans="1:12" x14ac:dyDescent="0.2">
      <c r="A28" s="2" t="s">
        <v>27</v>
      </c>
      <c r="B28" s="18">
        <v>24412</v>
      </c>
      <c r="C28" s="5">
        <v>140</v>
      </c>
      <c r="D28" s="19">
        <v>64424.21</v>
      </c>
      <c r="E28" s="19">
        <v>68921</v>
      </c>
      <c r="F28" s="19">
        <v>40646.82</v>
      </c>
      <c r="G28" s="19">
        <v>37646.85</v>
      </c>
      <c r="H28" s="19">
        <v>10902.07</v>
      </c>
      <c r="I28" s="19">
        <v>86481.39</v>
      </c>
      <c r="J28" s="19">
        <v>73996.09</v>
      </c>
      <c r="K28" s="19">
        <v>64018.95</v>
      </c>
      <c r="L28" s="8"/>
    </row>
    <row r="29" spans="1:12" x14ac:dyDescent="0.2">
      <c r="A29" s="2" t="s">
        <v>28</v>
      </c>
      <c r="B29" s="18">
        <v>165697</v>
      </c>
      <c r="C29" s="5">
        <v>853</v>
      </c>
      <c r="D29" s="19">
        <v>74261.460000000006</v>
      </c>
      <c r="E29" s="19">
        <v>74261.460000000006</v>
      </c>
      <c r="F29" s="19">
        <v>76545.039999999994</v>
      </c>
      <c r="G29" s="19">
        <v>76545.039999999994</v>
      </c>
      <c r="H29" s="19">
        <v>66344.460000000006</v>
      </c>
      <c r="I29" s="19">
        <v>119469.22</v>
      </c>
      <c r="J29" s="19">
        <v>91398.06</v>
      </c>
      <c r="K29" s="19">
        <v>74261.460000000006</v>
      </c>
      <c r="L29" s="8"/>
    </row>
    <row r="30" spans="1:12" x14ac:dyDescent="0.2">
      <c r="A30" s="2" t="s">
        <v>29</v>
      </c>
      <c r="B30" s="18">
        <v>40108</v>
      </c>
      <c r="C30" s="5">
        <v>167</v>
      </c>
      <c r="D30" s="19">
        <v>74832</v>
      </c>
      <c r="E30" s="19">
        <v>84468</v>
      </c>
      <c r="F30" s="19">
        <v>56700</v>
      </c>
      <c r="G30" s="19">
        <v>54300</v>
      </c>
      <c r="H30" s="19">
        <v>26568</v>
      </c>
      <c r="I30" s="19">
        <v>109476</v>
      </c>
      <c r="J30" s="19">
        <v>90144</v>
      </c>
      <c r="K30" s="19">
        <v>72132</v>
      </c>
      <c r="L30" s="8"/>
    </row>
    <row r="31" spans="1:12" x14ac:dyDescent="0.2">
      <c r="A31" s="2" t="s">
        <v>30</v>
      </c>
      <c r="B31" s="18">
        <v>8027</v>
      </c>
      <c r="C31" s="5">
        <v>88</v>
      </c>
      <c r="D31" s="19">
        <v>66643.199999999997</v>
      </c>
      <c r="E31" s="19">
        <v>66643.199999999997</v>
      </c>
      <c r="F31" s="19">
        <v>29900</v>
      </c>
      <c r="G31" s="19">
        <v>29900</v>
      </c>
      <c r="H31" s="19">
        <v>12750</v>
      </c>
      <c r="I31" s="19">
        <v>106142.39999999999</v>
      </c>
      <c r="J31" s="19">
        <v>66643.199999999997</v>
      </c>
      <c r="K31" s="19">
        <v>66643</v>
      </c>
      <c r="L31" s="8"/>
    </row>
    <row r="32" spans="1:12" x14ac:dyDescent="0.2">
      <c r="A32" s="2" t="s">
        <v>31</v>
      </c>
      <c r="B32" s="18">
        <v>3838</v>
      </c>
      <c r="C32" s="5">
        <v>40</v>
      </c>
      <c r="D32" s="19">
        <v>45708</v>
      </c>
      <c r="E32" s="19">
        <v>46320</v>
      </c>
      <c r="F32" s="19">
        <v>14972</v>
      </c>
      <c r="G32" s="19">
        <v>14972</v>
      </c>
      <c r="H32" s="19">
        <v>3210</v>
      </c>
      <c r="I32" s="19">
        <v>68887</v>
      </c>
      <c r="J32" s="19">
        <v>50827</v>
      </c>
      <c r="K32" s="19">
        <v>45708</v>
      </c>
      <c r="L32" s="8"/>
    </row>
    <row r="33" spans="1:12" x14ac:dyDescent="0.2">
      <c r="A33" s="2" t="s">
        <v>32</v>
      </c>
      <c r="B33" s="18">
        <v>5366</v>
      </c>
      <c r="C33" s="5">
        <v>39</v>
      </c>
      <c r="D33" s="19">
        <v>60139</v>
      </c>
      <c r="E33" s="19">
        <v>49849</v>
      </c>
      <c r="F33" s="19">
        <v>33238</v>
      </c>
      <c r="G33" s="19">
        <v>31385</v>
      </c>
      <c r="H33" s="19">
        <v>5562</v>
      </c>
      <c r="I33" s="19">
        <v>62291</v>
      </c>
      <c r="J33" s="19">
        <v>52239</v>
      </c>
      <c r="K33" s="19">
        <v>54485</v>
      </c>
      <c r="L33" s="8"/>
    </row>
    <row r="34" spans="1:12" x14ac:dyDescent="0.2">
      <c r="A34" s="2" t="s">
        <v>33</v>
      </c>
      <c r="B34" s="18">
        <v>39907</v>
      </c>
      <c r="C34" s="5">
        <v>233</v>
      </c>
      <c r="D34" s="19">
        <v>67994.16</v>
      </c>
      <c r="E34" s="19">
        <v>70254.63</v>
      </c>
      <c r="F34" s="19">
        <v>35448.870000000003</v>
      </c>
      <c r="G34" s="19">
        <v>35448.870000000003</v>
      </c>
      <c r="H34" s="19">
        <v>14917.03</v>
      </c>
      <c r="I34" s="19">
        <v>71069.440000000002</v>
      </c>
      <c r="J34" s="19">
        <v>81815.39</v>
      </c>
      <c r="K34" s="19">
        <v>68096.22</v>
      </c>
      <c r="L34" s="8"/>
    </row>
    <row r="35" spans="1:12" x14ac:dyDescent="0.2">
      <c r="A35" s="2" t="s">
        <v>34</v>
      </c>
      <c r="B35" s="18">
        <v>21039</v>
      </c>
      <c r="C35" s="5">
        <v>136</v>
      </c>
      <c r="D35" s="19">
        <v>64350</v>
      </c>
      <c r="E35" s="19">
        <v>68250</v>
      </c>
      <c r="F35" s="19">
        <v>23448.880000000001</v>
      </c>
      <c r="G35" s="19">
        <v>23448.880000000001</v>
      </c>
      <c r="H35" s="19">
        <v>14683.5</v>
      </c>
      <c r="I35" s="19">
        <v>100015.5</v>
      </c>
      <c r="J35" s="19">
        <v>75543</v>
      </c>
      <c r="K35" s="19">
        <v>63238.5</v>
      </c>
      <c r="L35" s="8"/>
    </row>
    <row r="36" spans="1:12" x14ac:dyDescent="0.2">
      <c r="A36" s="2" t="s">
        <v>35</v>
      </c>
      <c r="B36" s="18">
        <v>40408</v>
      </c>
      <c r="C36" s="5">
        <v>252</v>
      </c>
      <c r="D36" s="19">
        <v>88961.600000000006</v>
      </c>
      <c r="E36" s="19">
        <v>88961.600000000006</v>
      </c>
      <c r="F36" s="19">
        <v>74401.600000000006</v>
      </c>
      <c r="G36" s="19">
        <v>74401.600000000006</v>
      </c>
      <c r="H36" s="19">
        <v>60070.400000000001</v>
      </c>
      <c r="I36" s="19">
        <v>115856</v>
      </c>
      <c r="J36" s="19">
        <v>95368</v>
      </c>
      <c r="K36" s="19">
        <v>86528</v>
      </c>
      <c r="L36" s="8"/>
    </row>
    <row r="37" spans="1:12" x14ac:dyDescent="0.2">
      <c r="A37" s="2" t="s">
        <v>36</v>
      </c>
      <c r="B37" s="18">
        <v>4531</v>
      </c>
      <c r="C37" s="5">
        <v>66</v>
      </c>
      <c r="D37" s="19">
        <v>46571.199999999997</v>
      </c>
      <c r="E37" s="19">
        <v>47632</v>
      </c>
      <c r="F37" s="19">
        <v>14144</v>
      </c>
      <c r="G37" s="19">
        <v>14144</v>
      </c>
      <c r="H37" s="19">
        <v>3203.3</v>
      </c>
      <c r="I37" s="19">
        <v>82056</v>
      </c>
      <c r="J37" s="19">
        <v>61401.599999999999</v>
      </c>
      <c r="K37" s="19">
        <v>46571.199999999997</v>
      </c>
      <c r="L37" s="8"/>
    </row>
    <row r="38" spans="1:12" x14ac:dyDescent="0.2">
      <c r="A38" s="2" t="s">
        <v>37</v>
      </c>
      <c r="B38" s="18">
        <v>11823</v>
      </c>
      <c r="C38" s="5">
        <v>99</v>
      </c>
      <c r="D38" s="19">
        <v>62665</v>
      </c>
      <c r="E38" s="19">
        <v>67710</v>
      </c>
      <c r="F38" s="19">
        <v>29773</v>
      </c>
      <c r="G38" s="19">
        <v>29773</v>
      </c>
      <c r="H38" s="19">
        <v>22600</v>
      </c>
      <c r="I38" s="19">
        <v>95100</v>
      </c>
      <c r="J38" s="19">
        <v>65556.75</v>
      </c>
      <c r="K38" s="19">
        <v>62488</v>
      </c>
      <c r="L38" s="8"/>
    </row>
    <row r="39" spans="1:12" x14ac:dyDescent="0.2">
      <c r="A39" s="2" t="s">
        <v>38</v>
      </c>
      <c r="B39" s="18">
        <v>23951</v>
      </c>
      <c r="C39" s="5">
        <v>135</v>
      </c>
      <c r="D39" s="19">
        <v>73260.14</v>
      </c>
      <c r="E39" s="19">
        <v>73260.14</v>
      </c>
      <c r="F39" s="19">
        <v>36292.51</v>
      </c>
      <c r="G39" s="19">
        <v>35092.51</v>
      </c>
      <c r="H39" s="19">
        <v>35084.04</v>
      </c>
      <c r="I39" s="19">
        <v>102191.85</v>
      </c>
      <c r="J39" s="19">
        <v>77840</v>
      </c>
      <c r="K39" s="19">
        <v>73260.14</v>
      </c>
      <c r="L39" s="8"/>
    </row>
    <row r="40" spans="1:12" x14ac:dyDescent="0.2">
      <c r="A40" s="2" t="s">
        <v>39</v>
      </c>
      <c r="B40" s="18">
        <v>7681</v>
      </c>
      <c r="C40" s="5">
        <v>108</v>
      </c>
      <c r="D40" s="19">
        <v>58270</v>
      </c>
      <c r="E40" s="19">
        <v>60200</v>
      </c>
      <c r="F40" s="19">
        <v>27890</v>
      </c>
      <c r="G40" s="19">
        <v>26500</v>
      </c>
      <c r="H40" s="19">
        <v>12410</v>
      </c>
      <c r="I40" s="19">
        <v>88000</v>
      </c>
      <c r="J40" s="19">
        <v>65418</v>
      </c>
      <c r="K40" s="19">
        <v>58270</v>
      </c>
      <c r="L40" s="8"/>
    </row>
    <row r="41" spans="1:12" x14ac:dyDescent="0.2">
      <c r="A41" s="2" t="s">
        <v>40</v>
      </c>
      <c r="B41" s="18">
        <v>12882</v>
      </c>
      <c r="C41" s="5">
        <v>167</v>
      </c>
      <c r="D41" s="19">
        <v>52921.21</v>
      </c>
      <c r="E41" s="19">
        <v>52921.279999999999</v>
      </c>
      <c r="F41" s="19">
        <v>45007.42</v>
      </c>
      <c r="G41" s="19">
        <v>45007.42</v>
      </c>
      <c r="H41" s="19">
        <v>10120</v>
      </c>
      <c r="I41" s="19">
        <v>77638.22</v>
      </c>
      <c r="J41" s="19">
        <v>67954.25</v>
      </c>
      <c r="K41" s="19">
        <v>52921.21</v>
      </c>
      <c r="L41" s="8"/>
    </row>
    <row r="42" spans="1:12" x14ac:dyDescent="0.2">
      <c r="A42" s="2" t="s">
        <v>41</v>
      </c>
      <c r="B42" s="18">
        <v>12142</v>
      </c>
      <c r="C42" s="5">
        <v>87</v>
      </c>
      <c r="D42" s="19">
        <v>64750</v>
      </c>
      <c r="E42" s="19">
        <v>66705</v>
      </c>
      <c r="F42" s="19">
        <v>35120</v>
      </c>
      <c r="G42" s="19">
        <v>34101</v>
      </c>
      <c r="H42" s="19">
        <v>14492</v>
      </c>
      <c r="I42" s="19">
        <v>88441</v>
      </c>
      <c r="J42" s="19">
        <v>72592</v>
      </c>
      <c r="K42" s="19">
        <v>64750</v>
      </c>
      <c r="L42" s="8"/>
    </row>
    <row r="43" spans="1:12" x14ac:dyDescent="0.2">
      <c r="A43" s="2" t="s">
        <v>42</v>
      </c>
      <c r="B43" s="18">
        <v>86878</v>
      </c>
      <c r="C43" s="5">
        <v>427</v>
      </c>
      <c r="D43" s="19">
        <v>88587</v>
      </c>
      <c r="E43" s="19">
        <v>88587</v>
      </c>
      <c r="F43" s="19">
        <v>88587.199999999997</v>
      </c>
      <c r="G43" s="19">
        <v>88587.199999999997</v>
      </c>
      <c r="H43" s="19">
        <v>73736</v>
      </c>
      <c r="I43" s="19">
        <v>120598</v>
      </c>
      <c r="J43" s="19">
        <v>96200</v>
      </c>
      <c r="K43" s="19">
        <v>88587</v>
      </c>
      <c r="L43" s="8"/>
    </row>
    <row r="44" spans="1:12" x14ac:dyDescent="0.2">
      <c r="A44" s="2" t="s">
        <v>43</v>
      </c>
      <c r="B44" s="18">
        <v>11392</v>
      </c>
      <c r="C44" s="5">
        <v>147</v>
      </c>
      <c r="D44" s="19">
        <v>85083.65</v>
      </c>
      <c r="E44" s="19">
        <v>85083.65</v>
      </c>
      <c r="F44" s="19">
        <v>52049.440000000002</v>
      </c>
      <c r="G44" s="19">
        <v>52049.440000000002</v>
      </c>
      <c r="H44" s="19">
        <v>42542.07</v>
      </c>
      <c r="I44" s="19">
        <v>122207.64</v>
      </c>
      <c r="J44" s="19">
        <v>97335</v>
      </c>
      <c r="K44" s="19">
        <v>85083.65</v>
      </c>
      <c r="L44" s="8"/>
    </row>
    <row r="45" spans="1:12" x14ac:dyDescent="0.2">
      <c r="A45" s="4" t="s">
        <v>44</v>
      </c>
      <c r="B45" s="20">
        <v>10194</v>
      </c>
      <c r="C45" s="12">
        <v>107</v>
      </c>
      <c r="D45" s="21">
        <v>66955.199999999997</v>
      </c>
      <c r="E45" s="21">
        <v>66955.199999999997</v>
      </c>
      <c r="F45" s="21">
        <v>34964.800000000003</v>
      </c>
      <c r="G45" s="21">
        <v>34278.400000000001</v>
      </c>
      <c r="H45" s="21">
        <v>10300</v>
      </c>
      <c r="I45" s="21">
        <v>87110.399999999994</v>
      </c>
      <c r="J45" s="21">
        <v>77251.199999999997</v>
      </c>
      <c r="K45" s="21">
        <v>66955.199999999997</v>
      </c>
      <c r="L45" s="17"/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&amp;C&amp;20 &amp;K03-0122021 IAC Salary Survey</oddHead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5"/>
  <sheetViews>
    <sheetView showGridLines="0" topLeftCell="V1" zoomScale="150" zoomScaleNormal="150" zoomScalePageLayoutView="150" workbookViewId="0">
      <selection activeCell="AB6" sqref="AB6"/>
    </sheetView>
  </sheetViews>
  <sheetFormatPr baseColWidth="10" defaultColWidth="10.83203125" defaultRowHeight="16" x14ac:dyDescent="0.2"/>
  <cols>
    <col min="1" max="2" width="11" style="3" customWidth="1"/>
    <col min="3" max="6" width="10.83203125" style="3" customWidth="1"/>
    <col min="7" max="17" width="15" style="3" customWidth="1"/>
    <col min="18" max="18" width="16.6640625" style="3" customWidth="1"/>
    <col min="19" max="29" width="15" style="3" customWidth="1"/>
    <col min="30" max="16384" width="10.83203125" style="3"/>
  </cols>
  <sheetData>
    <row r="1" spans="1:30" ht="57" x14ac:dyDescent="0.2">
      <c r="A1" s="1" t="s">
        <v>0</v>
      </c>
      <c r="B1" s="25" t="s">
        <v>92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1" t="s">
        <v>56</v>
      </c>
      <c r="I1" s="1" t="s">
        <v>57</v>
      </c>
      <c r="J1" s="25" t="s">
        <v>58</v>
      </c>
      <c r="K1" s="25" t="s">
        <v>93</v>
      </c>
      <c r="L1" s="25" t="s">
        <v>59</v>
      </c>
      <c r="M1" s="25" t="s">
        <v>60</v>
      </c>
      <c r="N1" s="25" t="s">
        <v>61</v>
      </c>
      <c r="O1" s="25" t="s">
        <v>62</v>
      </c>
      <c r="P1" s="25" t="s">
        <v>63</v>
      </c>
      <c r="Q1" s="25" t="s">
        <v>64</v>
      </c>
      <c r="R1" s="25" t="s">
        <v>65</v>
      </c>
      <c r="S1" s="25" t="s">
        <v>66</v>
      </c>
      <c r="T1" s="25" t="s">
        <v>67</v>
      </c>
      <c r="U1" s="25" t="s">
        <v>68</v>
      </c>
      <c r="V1" s="25" t="s">
        <v>69</v>
      </c>
      <c r="W1" s="25" t="s">
        <v>70</v>
      </c>
      <c r="X1" s="25" t="s">
        <v>71</v>
      </c>
      <c r="Y1" s="25" t="s">
        <v>84</v>
      </c>
      <c r="Z1" s="25" t="s">
        <v>85</v>
      </c>
      <c r="AA1" s="25" t="s">
        <v>87</v>
      </c>
      <c r="AB1" s="25" t="s">
        <v>86</v>
      </c>
      <c r="AC1" s="1" t="s">
        <v>212</v>
      </c>
      <c r="AD1" s="2"/>
    </row>
    <row r="2" spans="1:30" x14ac:dyDescent="0.2">
      <c r="A2" s="4" t="s">
        <v>1</v>
      </c>
      <c r="B2" s="12">
        <v>20</v>
      </c>
      <c r="C2" s="77">
        <v>12</v>
      </c>
      <c r="D2" s="68">
        <v>15</v>
      </c>
      <c r="E2" s="68">
        <v>18</v>
      </c>
      <c r="F2" s="68">
        <v>12</v>
      </c>
      <c r="G2" s="68">
        <v>12</v>
      </c>
      <c r="H2" s="68">
        <v>12</v>
      </c>
      <c r="I2" s="68" t="s">
        <v>76</v>
      </c>
      <c r="J2" s="68" t="s">
        <v>72</v>
      </c>
      <c r="K2" s="68" t="s">
        <v>203</v>
      </c>
      <c r="L2" s="68">
        <v>42</v>
      </c>
      <c r="M2" s="68" t="s">
        <v>72</v>
      </c>
      <c r="N2" s="68" t="s">
        <v>72</v>
      </c>
      <c r="O2" s="68" t="s">
        <v>153</v>
      </c>
      <c r="P2" s="68">
        <v>0</v>
      </c>
      <c r="Q2" s="67" t="s">
        <v>72</v>
      </c>
      <c r="R2" s="67" t="s">
        <v>94</v>
      </c>
      <c r="S2" s="67">
        <v>529.47</v>
      </c>
      <c r="T2" s="69">
        <v>489.29</v>
      </c>
      <c r="U2" s="69">
        <v>40.18</v>
      </c>
      <c r="V2" s="69">
        <v>1641.3</v>
      </c>
      <c r="W2" s="69">
        <v>1418.44</v>
      </c>
      <c r="X2" s="69">
        <v>222.86</v>
      </c>
      <c r="Y2" s="67" t="s">
        <v>72</v>
      </c>
      <c r="Z2" s="67" t="s">
        <v>72</v>
      </c>
      <c r="AA2" s="67" t="s">
        <v>72</v>
      </c>
      <c r="AB2" s="67" t="s">
        <v>72</v>
      </c>
      <c r="AC2" s="80"/>
      <c r="AD2" s="8"/>
    </row>
    <row r="3" spans="1:30" x14ac:dyDescent="0.2">
      <c r="A3" s="2" t="s">
        <v>2</v>
      </c>
      <c r="B3" s="5">
        <v>30</v>
      </c>
      <c r="C3" s="5">
        <v>10</v>
      </c>
      <c r="D3" s="9">
        <v>16</v>
      </c>
      <c r="E3" s="9">
        <v>18</v>
      </c>
      <c r="F3" s="9">
        <v>12</v>
      </c>
      <c r="G3" s="9">
        <v>12</v>
      </c>
      <c r="H3" s="9">
        <v>12</v>
      </c>
      <c r="I3" s="26" t="s">
        <v>76</v>
      </c>
      <c r="J3" s="26" t="s">
        <v>72</v>
      </c>
      <c r="K3" s="27" t="s">
        <v>155</v>
      </c>
      <c r="L3" s="39">
        <v>60</v>
      </c>
      <c r="M3" s="26" t="s">
        <v>72</v>
      </c>
      <c r="N3" s="26" t="s">
        <v>152</v>
      </c>
      <c r="O3" s="28"/>
      <c r="P3" s="9"/>
      <c r="Q3" s="8" t="s">
        <v>72</v>
      </c>
      <c r="R3" s="8" t="s">
        <v>154</v>
      </c>
      <c r="S3" s="8" t="s">
        <v>91</v>
      </c>
      <c r="T3" s="29">
        <v>1</v>
      </c>
      <c r="U3" s="8">
        <v>0</v>
      </c>
      <c r="V3" s="8">
        <v>1228.47</v>
      </c>
      <c r="W3" s="8">
        <v>200</v>
      </c>
      <c r="X3" s="8">
        <v>1028.47</v>
      </c>
      <c r="Y3" s="8" t="s">
        <v>72</v>
      </c>
      <c r="Z3" s="8" t="s">
        <v>152</v>
      </c>
      <c r="AA3" s="8" t="s">
        <v>152</v>
      </c>
      <c r="AB3" s="8" t="s">
        <v>152</v>
      </c>
      <c r="AC3" s="80"/>
      <c r="AD3" s="8"/>
    </row>
    <row r="4" spans="1:30" x14ac:dyDescent="0.2">
      <c r="A4" s="2" t="s">
        <v>3</v>
      </c>
      <c r="B4" s="5">
        <f>56/2</f>
        <v>28</v>
      </c>
      <c r="C4" s="9">
        <v>13</v>
      </c>
      <c r="D4" s="9">
        <v>16</v>
      </c>
      <c r="E4" s="9">
        <v>26</v>
      </c>
      <c r="F4" s="9">
        <v>13</v>
      </c>
      <c r="G4" s="9">
        <v>13</v>
      </c>
      <c r="H4" s="9">
        <v>13</v>
      </c>
      <c r="I4" s="26" t="s">
        <v>76</v>
      </c>
      <c r="J4" s="26" t="s">
        <v>72</v>
      </c>
      <c r="K4" s="9">
        <f>240/8</f>
        <v>30</v>
      </c>
      <c r="L4" s="9">
        <f>720/8</f>
        <v>90</v>
      </c>
      <c r="M4" s="26" t="s">
        <v>72</v>
      </c>
      <c r="N4" s="26" t="s">
        <v>72</v>
      </c>
      <c r="O4" s="9">
        <v>30</v>
      </c>
      <c r="P4" s="9">
        <v>0</v>
      </c>
      <c r="Q4" s="8" t="s">
        <v>72</v>
      </c>
      <c r="R4" s="8" t="s">
        <v>154</v>
      </c>
      <c r="S4" s="8" t="s">
        <v>156</v>
      </c>
      <c r="T4" s="8" t="s">
        <v>156</v>
      </c>
      <c r="U4" s="8">
        <v>22</v>
      </c>
      <c r="V4" s="8" t="s">
        <v>156</v>
      </c>
      <c r="W4" s="8" t="s">
        <v>156</v>
      </c>
      <c r="X4" s="8">
        <v>118</v>
      </c>
      <c r="Y4" s="8" t="s">
        <v>72</v>
      </c>
      <c r="Z4" s="8" t="s">
        <v>72</v>
      </c>
      <c r="AA4" s="8" t="s">
        <v>72</v>
      </c>
      <c r="AB4" s="8" t="s">
        <v>72</v>
      </c>
      <c r="AC4" s="80"/>
      <c r="AD4" s="8"/>
    </row>
    <row r="5" spans="1:30" x14ac:dyDescent="0.2">
      <c r="A5" s="2" t="s">
        <v>4</v>
      </c>
      <c r="B5" s="5">
        <v>30</v>
      </c>
      <c r="C5" s="5">
        <v>10</v>
      </c>
      <c r="D5" s="9">
        <v>12</v>
      </c>
      <c r="E5" s="9">
        <v>15</v>
      </c>
      <c r="F5" s="23" t="s">
        <v>157</v>
      </c>
      <c r="G5" s="23" t="s">
        <v>157</v>
      </c>
      <c r="H5" s="23" t="s">
        <v>157</v>
      </c>
      <c r="I5" s="41" t="s">
        <v>158</v>
      </c>
      <c r="J5" s="26" t="s">
        <v>72</v>
      </c>
      <c r="K5" s="9" t="s">
        <v>159</v>
      </c>
      <c r="L5" s="9">
        <v>50</v>
      </c>
      <c r="M5" s="26" t="s">
        <v>72</v>
      </c>
      <c r="N5" s="26" t="s">
        <v>72</v>
      </c>
      <c r="O5" s="28" t="s">
        <v>153</v>
      </c>
      <c r="P5" s="9">
        <v>0</v>
      </c>
      <c r="Q5" s="8" t="s">
        <v>72</v>
      </c>
      <c r="R5" s="8" t="s">
        <v>154</v>
      </c>
      <c r="S5" s="8">
        <v>911.58</v>
      </c>
      <c r="T5" s="29">
        <v>1</v>
      </c>
      <c r="U5" s="8">
        <v>0</v>
      </c>
      <c r="V5" s="8">
        <v>2245.17</v>
      </c>
      <c r="W5" s="8">
        <v>1911.77</v>
      </c>
      <c r="X5" s="8">
        <v>333.4</v>
      </c>
      <c r="Y5" s="8" t="s">
        <v>72</v>
      </c>
      <c r="Z5" s="8" t="s">
        <v>72</v>
      </c>
      <c r="AA5" s="8" t="s">
        <v>152</v>
      </c>
      <c r="AB5" s="8" t="s">
        <v>152</v>
      </c>
      <c r="AC5" s="80"/>
      <c r="AD5" s="8"/>
    </row>
    <row r="6" spans="1:30" x14ac:dyDescent="0.2">
      <c r="A6" s="2" t="s">
        <v>5</v>
      </c>
      <c r="B6" s="5">
        <v>35</v>
      </c>
      <c r="C6" s="5">
        <v>5</v>
      </c>
      <c r="D6" s="5">
        <v>10</v>
      </c>
      <c r="E6" s="5">
        <v>15</v>
      </c>
      <c r="F6" s="5">
        <v>12</v>
      </c>
      <c r="G6" s="5">
        <v>12</v>
      </c>
      <c r="H6" s="5">
        <v>12</v>
      </c>
      <c r="I6" s="5" t="s">
        <v>242</v>
      </c>
      <c r="J6" s="5" t="s">
        <v>72</v>
      </c>
      <c r="K6" s="5">
        <v>30</v>
      </c>
      <c r="L6" s="5">
        <v>30</v>
      </c>
      <c r="M6" s="5" t="s">
        <v>72</v>
      </c>
      <c r="N6" s="5" t="s">
        <v>152</v>
      </c>
      <c r="O6" s="5">
        <v>30</v>
      </c>
      <c r="P6" s="5">
        <v>0</v>
      </c>
      <c r="Q6" s="5" t="s">
        <v>72</v>
      </c>
      <c r="R6" s="5" t="s">
        <v>243</v>
      </c>
      <c r="S6" s="5">
        <v>994.95</v>
      </c>
      <c r="T6" s="85">
        <v>1</v>
      </c>
      <c r="U6" s="5" t="s">
        <v>91</v>
      </c>
      <c r="V6" s="10">
        <v>3049.07</v>
      </c>
      <c r="W6" s="10">
        <v>2591.0700000000002</v>
      </c>
      <c r="X6" s="10">
        <v>458</v>
      </c>
      <c r="Y6" s="5" t="s">
        <v>72</v>
      </c>
      <c r="Z6" s="5" t="s">
        <v>72</v>
      </c>
      <c r="AA6" s="5" t="s">
        <v>152</v>
      </c>
      <c r="AB6" s="5" t="s">
        <v>152</v>
      </c>
      <c r="AC6" s="80"/>
      <c r="AD6" s="8"/>
    </row>
    <row r="7" spans="1:30" x14ac:dyDescent="0.2">
      <c r="A7" s="2" t="s">
        <v>6</v>
      </c>
      <c r="B7" s="5">
        <v>35</v>
      </c>
      <c r="C7" s="5">
        <v>16</v>
      </c>
      <c r="D7" s="9">
        <v>18</v>
      </c>
      <c r="E7" s="9">
        <v>20</v>
      </c>
      <c r="F7" s="5">
        <v>0</v>
      </c>
      <c r="G7" s="9">
        <v>0</v>
      </c>
      <c r="H7" s="9">
        <v>0</v>
      </c>
      <c r="I7" s="41" t="s">
        <v>160</v>
      </c>
      <c r="J7" s="26" t="s">
        <v>72</v>
      </c>
      <c r="K7" s="9">
        <v>60</v>
      </c>
      <c r="L7" s="9">
        <v>0</v>
      </c>
      <c r="M7" s="26" t="s">
        <v>72</v>
      </c>
      <c r="N7" s="26" t="s">
        <v>72</v>
      </c>
      <c r="O7" s="9" t="s">
        <v>153</v>
      </c>
      <c r="P7" s="9">
        <v>0</v>
      </c>
      <c r="Q7" s="8" t="s">
        <v>72</v>
      </c>
      <c r="R7" s="8" t="s">
        <v>154</v>
      </c>
      <c r="S7" s="8">
        <v>927.44</v>
      </c>
      <c r="T7" s="29">
        <v>1</v>
      </c>
      <c r="U7" s="8">
        <v>0</v>
      </c>
      <c r="V7" s="8">
        <v>1827.92</v>
      </c>
      <c r="W7" s="8">
        <v>1415.63</v>
      </c>
      <c r="X7" s="8">
        <v>412.29</v>
      </c>
      <c r="Y7" s="8" t="s">
        <v>72</v>
      </c>
      <c r="Z7" s="8" t="s">
        <v>72</v>
      </c>
      <c r="AA7" s="8" t="s">
        <v>152</v>
      </c>
      <c r="AB7" s="8" t="s">
        <v>152</v>
      </c>
      <c r="AC7" s="80"/>
      <c r="AD7" s="8"/>
    </row>
    <row r="8" spans="1:30" x14ac:dyDescent="0.2">
      <c r="A8" s="2" t="s">
        <v>7</v>
      </c>
      <c r="B8" s="5">
        <v>20</v>
      </c>
      <c r="C8" s="5">
        <v>10</v>
      </c>
      <c r="D8" s="9">
        <v>15</v>
      </c>
      <c r="E8" s="9">
        <v>20</v>
      </c>
      <c r="F8" s="9">
        <v>12</v>
      </c>
      <c r="G8" s="9">
        <v>12</v>
      </c>
      <c r="H8" s="9">
        <v>12</v>
      </c>
      <c r="I8" s="41" t="s">
        <v>106</v>
      </c>
      <c r="J8" s="26" t="s">
        <v>72</v>
      </c>
      <c r="K8" s="9">
        <v>25</v>
      </c>
      <c r="L8" s="9">
        <v>60</v>
      </c>
      <c r="M8" s="26" t="s">
        <v>72</v>
      </c>
      <c r="N8" s="26" t="s">
        <v>72</v>
      </c>
      <c r="O8" s="9" t="s">
        <v>153</v>
      </c>
      <c r="P8" s="9">
        <v>0</v>
      </c>
      <c r="Q8" s="8" t="s">
        <v>72</v>
      </c>
      <c r="R8" s="8" t="s">
        <v>149</v>
      </c>
      <c r="S8" s="8">
        <v>828.33</v>
      </c>
      <c r="T8" s="29">
        <v>1</v>
      </c>
      <c r="U8" s="8">
        <v>0</v>
      </c>
      <c r="V8" s="8">
        <v>2239.6</v>
      </c>
      <c r="W8" s="8">
        <v>1525.3</v>
      </c>
      <c r="X8" s="8">
        <v>714.3</v>
      </c>
      <c r="Y8" s="8" t="s">
        <v>72</v>
      </c>
      <c r="Z8" s="8" t="s">
        <v>72</v>
      </c>
      <c r="AA8" s="8" t="s">
        <v>152</v>
      </c>
      <c r="AB8" s="8" t="s">
        <v>152</v>
      </c>
      <c r="AC8" s="80"/>
      <c r="AD8" s="8"/>
    </row>
    <row r="9" spans="1:30" x14ac:dyDescent="0.2">
      <c r="A9" s="57" t="s">
        <v>8</v>
      </c>
      <c r="B9" s="5">
        <v>30</v>
      </c>
      <c r="C9" s="5">
        <v>5</v>
      </c>
      <c r="D9" s="9">
        <v>15</v>
      </c>
      <c r="E9" s="9">
        <v>15</v>
      </c>
      <c r="F9" s="9">
        <v>12</v>
      </c>
      <c r="G9" s="9">
        <v>12</v>
      </c>
      <c r="H9" s="9">
        <v>12</v>
      </c>
      <c r="I9" s="58" t="s">
        <v>190</v>
      </c>
      <c r="J9" s="26" t="s">
        <v>72</v>
      </c>
      <c r="K9" s="9">
        <v>20</v>
      </c>
      <c r="L9" s="9">
        <v>60</v>
      </c>
      <c r="M9" s="26" t="s">
        <v>72</v>
      </c>
      <c r="N9" s="26" t="s">
        <v>72</v>
      </c>
      <c r="O9" s="9">
        <v>20</v>
      </c>
      <c r="P9" s="9">
        <v>60</v>
      </c>
      <c r="Q9" s="8" t="s">
        <v>72</v>
      </c>
      <c r="R9" s="8" t="s">
        <v>154</v>
      </c>
      <c r="S9" s="8">
        <v>818.26</v>
      </c>
      <c r="T9" s="29">
        <v>1</v>
      </c>
      <c r="U9" s="8">
        <v>0</v>
      </c>
      <c r="V9" s="8">
        <v>1945.69</v>
      </c>
      <c r="W9" s="8">
        <v>818.26</v>
      </c>
      <c r="X9" s="8">
        <v>1127.43</v>
      </c>
      <c r="Y9" s="8" t="s">
        <v>72</v>
      </c>
      <c r="Z9" s="8" t="s">
        <v>72</v>
      </c>
      <c r="AA9" s="8" t="s">
        <v>152</v>
      </c>
      <c r="AB9" s="8" t="s">
        <v>152</v>
      </c>
      <c r="AC9" s="80"/>
      <c r="AD9" s="8"/>
    </row>
    <row r="10" spans="1:30" x14ac:dyDescent="0.2">
      <c r="A10" s="57" t="s">
        <v>9</v>
      </c>
      <c r="B10" s="5">
        <v>20</v>
      </c>
      <c r="C10" s="5">
        <v>20.25</v>
      </c>
      <c r="D10" s="9">
        <v>28.38</v>
      </c>
      <c r="E10" s="26">
        <v>33.25</v>
      </c>
      <c r="F10" s="9">
        <v>0</v>
      </c>
      <c r="G10" s="9">
        <v>0</v>
      </c>
      <c r="H10" s="9">
        <v>0</v>
      </c>
      <c r="I10" s="58" t="s">
        <v>185</v>
      </c>
      <c r="J10" s="26" t="s">
        <v>72</v>
      </c>
      <c r="K10" s="46" t="s">
        <v>186</v>
      </c>
      <c r="L10" s="9">
        <v>0</v>
      </c>
      <c r="M10" s="26" t="s">
        <v>72</v>
      </c>
      <c r="N10" s="26" t="s">
        <v>72</v>
      </c>
      <c r="O10" s="61" t="s">
        <v>186</v>
      </c>
      <c r="P10" s="9">
        <v>0</v>
      </c>
      <c r="Q10" s="8" t="s">
        <v>72</v>
      </c>
      <c r="R10" s="50" t="s">
        <v>164</v>
      </c>
      <c r="S10" s="8">
        <v>447.8</v>
      </c>
      <c r="T10" s="8">
        <v>335.85</v>
      </c>
      <c r="U10" s="8">
        <v>111.95</v>
      </c>
      <c r="V10" s="8">
        <v>1275</v>
      </c>
      <c r="W10" s="8">
        <v>956.25</v>
      </c>
      <c r="X10" s="8">
        <v>318.75</v>
      </c>
      <c r="Y10" s="8" t="s">
        <v>72</v>
      </c>
      <c r="Z10" s="8" t="s">
        <v>72</v>
      </c>
      <c r="AA10" s="50" t="s">
        <v>72</v>
      </c>
      <c r="AB10" s="50" t="s">
        <v>72</v>
      </c>
      <c r="AC10" s="81" t="s">
        <v>213</v>
      </c>
      <c r="AD10" s="8"/>
    </row>
    <row r="11" spans="1:30" x14ac:dyDescent="0.2">
      <c r="A11" s="57" t="s">
        <v>10</v>
      </c>
      <c r="B11" s="5">
        <v>30</v>
      </c>
      <c r="C11" s="5">
        <v>13</v>
      </c>
      <c r="D11" s="9">
        <f>137/8</f>
        <v>17.125</v>
      </c>
      <c r="E11" s="9">
        <f>153/8</f>
        <v>19.125</v>
      </c>
      <c r="F11" s="27">
        <v>12.5</v>
      </c>
      <c r="G11" s="27">
        <v>12.5</v>
      </c>
      <c r="H11" s="27">
        <v>12.5</v>
      </c>
      <c r="I11" s="58" t="s">
        <v>106</v>
      </c>
      <c r="J11" s="26" t="s">
        <v>72</v>
      </c>
      <c r="K11" s="9">
        <v>30</v>
      </c>
      <c r="L11" s="26" t="s">
        <v>163</v>
      </c>
      <c r="M11" s="26" t="s">
        <v>72</v>
      </c>
      <c r="N11" s="26" t="s">
        <v>72</v>
      </c>
      <c r="O11" s="9">
        <v>21</v>
      </c>
      <c r="P11" s="61" t="s">
        <v>191</v>
      </c>
      <c r="Q11" s="8" t="s">
        <v>72</v>
      </c>
      <c r="R11" s="8" t="s">
        <v>149</v>
      </c>
      <c r="S11" s="8">
        <v>714.75</v>
      </c>
      <c r="T11" s="29">
        <v>1</v>
      </c>
      <c r="U11" s="8">
        <v>0</v>
      </c>
      <c r="V11" s="8">
        <v>2051.75</v>
      </c>
      <c r="W11" s="7">
        <v>1650.65</v>
      </c>
      <c r="X11" s="6">
        <v>401.1</v>
      </c>
      <c r="Y11" s="8" t="s">
        <v>72</v>
      </c>
      <c r="Z11" s="8" t="s">
        <v>72</v>
      </c>
      <c r="AA11" s="8" t="s">
        <v>152</v>
      </c>
      <c r="AB11" s="8" t="s">
        <v>152</v>
      </c>
      <c r="AC11" s="80"/>
      <c r="AD11" s="8"/>
    </row>
    <row r="12" spans="1:30" x14ac:dyDescent="0.2">
      <c r="A12" s="57" t="s">
        <v>11</v>
      </c>
      <c r="B12" s="5">
        <v>40</v>
      </c>
      <c r="C12" s="5">
        <v>12</v>
      </c>
      <c r="D12" s="9">
        <v>14</v>
      </c>
      <c r="E12" s="9">
        <f>153/8</f>
        <v>19.125</v>
      </c>
      <c r="F12" s="9">
        <v>12</v>
      </c>
      <c r="G12" s="9">
        <v>12</v>
      </c>
      <c r="H12" s="9">
        <v>12</v>
      </c>
      <c r="I12" s="26" t="s">
        <v>76</v>
      </c>
      <c r="J12" s="26" t="s">
        <v>72</v>
      </c>
      <c r="K12" s="9">
        <v>15</v>
      </c>
      <c r="L12" s="26" t="s">
        <v>163</v>
      </c>
      <c r="M12" s="26" t="s">
        <v>72</v>
      </c>
      <c r="N12" s="26" t="s">
        <v>72</v>
      </c>
      <c r="O12" s="9" t="s">
        <v>153</v>
      </c>
      <c r="P12" s="9">
        <v>0</v>
      </c>
      <c r="Q12" s="8" t="s">
        <v>152</v>
      </c>
      <c r="R12" s="8" t="s">
        <v>154</v>
      </c>
      <c r="S12" s="8">
        <v>715.23</v>
      </c>
      <c r="T12" s="29">
        <v>1</v>
      </c>
      <c r="U12" s="8">
        <v>0</v>
      </c>
      <c r="V12" s="8">
        <v>1880.46</v>
      </c>
      <c r="W12" s="28">
        <v>1</v>
      </c>
      <c r="X12" s="8">
        <v>0</v>
      </c>
      <c r="Y12" s="8" t="s">
        <v>72</v>
      </c>
      <c r="Z12" s="8" t="s">
        <v>72</v>
      </c>
      <c r="AA12" s="8" t="s">
        <v>152</v>
      </c>
      <c r="AB12" s="8" t="s">
        <v>152</v>
      </c>
      <c r="AC12" s="80"/>
      <c r="AD12" s="8"/>
    </row>
    <row r="13" spans="1:30" x14ac:dyDescent="0.2">
      <c r="A13" s="2" t="s">
        <v>12</v>
      </c>
      <c r="B13" s="5">
        <v>32</v>
      </c>
      <c r="C13" s="5">
        <v>18</v>
      </c>
      <c r="D13" s="9">
        <v>24</v>
      </c>
      <c r="E13" s="9">
        <v>30</v>
      </c>
      <c r="F13" s="9">
        <v>0</v>
      </c>
      <c r="G13" s="9">
        <v>0</v>
      </c>
      <c r="H13" s="9">
        <v>0</v>
      </c>
      <c r="I13" s="41" t="s">
        <v>160</v>
      </c>
      <c r="J13" s="26" t="s">
        <v>72</v>
      </c>
      <c r="K13" s="9">
        <v>30</v>
      </c>
      <c r="L13" s="9">
        <v>0</v>
      </c>
      <c r="M13" s="26" t="s">
        <v>72</v>
      </c>
      <c r="N13" s="26" t="s">
        <v>72</v>
      </c>
      <c r="O13" s="9" t="s">
        <v>153</v>
      </c>
      <c r="P13" s="9">
        <v>0</v>
      </c>
      <c r="Q13" s="8" t="s">
        <v>72</v>
      </c>
      <c r="R13" s="8" t="s">
        <v>154</v>
      </c>
      <c r="S13" s="8">
        <v>693.29</v>
      </c>
      <c r="T13" s="29">
        <v>1</v>
      </c>
      <c r="U13" s="8">
        <v>0</v>
      </c>
      <c r="V13" s="8">
        <v>2106.1999999999998</v>
      </c>
      <c r="W13" s="8">
        <v>0</v>
      </c>
      <c r="X13" s="8">
        <v>2106.1999999999998</v>
      </c>
      <c r="Y13" s="8" t="s">
        <v>72</v>
      </c>
      <c r="Z13" s="8" t="s">
        <v>72</v>
      </c>
      <c r="AA13" s="8" t="s">
        <v>152</v>
      </c>
      <c r="AB13" s="8" t="s">
        <v>152</v>
      </c>
      <c r="AC13" s="80"/>
      <c r="AD13" s="8"/>
    </row>
    <row r="14" spans="1:30" x14ac:dyDescent="0.2">
      <c r="A14" s="2" t="s">
        <v>13</v>
      </c>
      <c r="B14" s="5">
        <v>30</v>
      </c>
      <c r="C14" s="9">
        <f>80/8</f>
        <v>10</v>
      </c>
      <c r="D14" s="9">
        <f>96/8</f>
        <v>12</v>
      </c>
      <c r="E14" s="5">
        <v>15</v>
      </c>
      <c r="F14" s="9">
        <f>96/8</f>
        <v>12</v>
      </c>
      <c r="G14" s="9">
        <v>12</v>
      </c>
      <c r="H14" s="9">
        <v>12</v>
      </c>
      <c r="I14" s="41" t="s">
        <v>214</v>
      </c>
      <c r="J14" s="26" t="s">
        <v>152</v>
      </c>
      <c r="K14" s="9">
        <f>240/8</f>
        <v>30</v>
      </c>
      <c r="L14" s="9">
        <f>640/8</f>
        <v>80</v>
      </c>
      <c r="M14" s="26" t="s">
        <v>152</v>
      </c>
      <c r="N14" s="26" t="s">
        <v>72</v>
      </c>
      <c r="O14" s="9">
        <v>30</v>
      </c>
      <c r="P14" s="9">
        <v>80</v>
      </c>
      <c r="Q14" s="8" t="s">
        <v>72</v>
      </c>
      <c r="R14" s="8" t="s">
        <v>94</v>
      </c>
      <c r="S14" s="8">
        <v>535.29999999999995</v>
      </c>
      <c r="T14" s="29">
        <v>1</v>
      </c>
      <c r="U14" s="8">
        <v>0</v>
      </c>
      <c r="V14" s="8">
        <v>1598.3</v>
      </c>
      <c r="W14" s="8">
        <v>1198.73</v>
      </c>
      <c r="X14" s="8">
        <v>399.57</v>
      </c>
      <c r="Y14" s="8" t="s">
        <v>72</v>
      </c>
      <c r="Z14" s="8" t="s">
        <v>72</v>
      </c>
      <c r="AA14" s="8" t="s">
        <v>152</v>
      </c>
      <c r="AB14" s="8" t="s">
        <v>152</v>
      </c>
      <c r="AC14" s="80"/>
      <c r="AD14" s="8"/>
    </row>
    <row r="15" spans="1:30" x14ac:dyDescent="0.2">
      <c r="A15" s="2" t="s">
        <v>14</v>
      </c>
      <c r="B15" s="5">
        <v>40</v>
      </c>
      <c r="C15" s="5">
        <v>5</v>
      </c>
      <c r="D15" s="9">
        <v>15</v>
      </c>
      <c r="E15" s="27">
        <v>19.5</v>
      </c>
      <c r="F15" s="9">
        <v>13</v>
      </c>
      <c r="G15" s="9">
        <v>13</v>
      </c>
      <c r="H15" s="9">
        <v>13</v>
      </c>
      <c r="I15" s="41" t="s">
        <v>170</v>
      </c>
      <c r="J15" s="26" t="s">
        <v>72</v>
      </c>
      <c r="K15" s="9">
        <v>30</v>
      </c>
      <c r="L15" s="9">
        <v>60</v>
      </c>
      <c r="M15" s="26" t="s">
        <v>72</v>
      </c>
      <c r="N15" s="26" t="s">
        <v>72</v>
      </c>
      <c r="O15" s="9">
        <v>53</v>
      </c>
      <c r="P15" s="9">
        <v>0</v>
      </c>
      <c r="Q15" s="8" t="s">
        <v>72</v>
      </c>
      <c r="R15" s="8" t="s">
        <v>221</v>
      </c>
      <c r="S15" s="8">
        <v>1053</v>
      </c>
      <c r="T15" s="28">
        <v>1</v>
      </c>
      <c r="U15" s="8">
        <v>0</v>
      </c>
      <c r="V15" s="8">
        <v>1409</v>
      </c>
      <c r="W15" s="8">
        <v>1053</v>
      </c>
      <c r="X15" s="8">
        <v>356</v>
      </c>
      <c r="Y15" s="8" t="s">
        <v>72</v>
      </c>
      <c r="Z15" s="8" t="s">
        <v>72</v>
      </c>
      <c r="AA15" s="8" t="s">
        <v>72</v>
      </c>
      <c r="AB15" s="8" t="s">
        <v>72</v>
      </c>
      <c r="AC15" s="80"/>
      <c r="AD15" s="8"/>
    </row>
    <row r="16" spans="1:30" x14ac:dyDescent="0.2">
      <c r="A16" s="2" t="s">
        <v>15</v>
      </c>
      <c r="B16" s="12">
        <v>35</v>
      </c>
      <c r="C16" s="5">
        <v>0</v>
      </c>
      <c r="D16" s="9">
        <v>15</v>
      </c>
      <c r="E16" s="9">
        <v>20</v>
      </c>
      <c r="F16" s="9">
        <v>12</v>
      </c>
      <c r="G16" s="9">
        <v>12</v>
      </c>
      <c r="H16" s="9">
        <v>12</v>
      </c>
      <c r="I16" s="41" t="s">
        <v>162</v>
      </c>
      <c r="J16" s="26" t="s">
        <v>152</v>
      </c>
      <c r="K16" s="9">
        <v>0</v>
      </c>
      <c r="L16" s="9">
        <v>182</v>
      </c>
      <c r="M16" s="26" t="s">
        <v>152</v>
      </c>
      <c r="N16" s="26" t="s">
        <v>72</v>
      </c>
      <c r="O16" s="9">
        <v>20</v>
      </c>
      <c r="P16" s="9" t="s">
        <v>235</v>
      </c>
      <c r="Q16" s="8" t="s">
        <v>72</v>
      </c>
      <c r="R16" s="8" t="s">
        <v>154</v>
      </c>
      <c r="S16" s="8">
        <v>963.09</v>
      </c>
      <c r="T16" s="29">
        <v>1</v>
      </c>
      <c r="U16" s="8">
        <v>0</v>
      </c>
      <c r="V16" s="8">
        <v>2724.07</v>
      </c>
      <c r="W16" s="8">
        <v>2374.17</v>
      </c>
      <c r="X16" s="8">
        <v>352.8</v>
      </c>
      <c r="Y16" s="8" t="s">
        <v>72</v>
      </c>
      <c r="Z16" s="8" t="s">
        <v>72</v>
      </c>
      <c r="AA16" s="8" t="s">
        <v>152</v>
      </c>
      <c r="AB16" s="8" t="s">
        <v>152</v>
      </c>
      <c r="AC16" s="80"/>
      <c r="AD16" s="8"/>
    </row>
    <row r="17" spans="1:30" x14ac:dyDescent="0.2">
      <c r="A17" s="2" t="s">
        <v>16</v>
      </c>
      <c r="B17" s="5">
        <v>30</v>
      </c>
      <c r="C17" s="5">
        <v>20</v>
      </c>
      <c r="D17" s="9">
        <v>20</v>
      </c>
      <c r="E17" s="9">
        <v>25</v>
      </c>
      <c r="F17" s="9">
        <v>0</v>
      </c>
      <c r="G17" s="9">
        <v>0</v>
      </c>
      <c r="H17" s="9">
        <v>0</v>
      </c>
      <c r="I17" s="41" t="s">
        <v>222</v>
      </c>
      <c r="J17" s="26" t="s">
        <v>72</v>
      </c>
      <c r="K17" s="27">
        <v>57.5</v>
      </c>
      <c r="L17" s="9">
        <v>35</v>
      </c>
      <c r="M17" s="26" t="s">
        <v>72</v>
      </c>
      <c r="N17" s="26" t="s">
        <v>72</v>
      </c>
      <c r="O17" s="27">
        <v>37.5</v>
      </c>
      <c r="P17" s="9">
        <v>0</v>
      </c>
      <c r="Q17" s="8" t="s">
        <v>72</v>
      </c>
      <c r="R17" s="8" t="s">
        <v>176</v>
      </c>
      <c r="S17" s="8">
        <v>1315.53</v>
      </c>
      <c r="T17" s="8">
        <v>1152.25</v>
      </c>
      <c r="U17" s="8">
        <v>163.28</v>
      </c>
      <c r="V17" s="8">
        <v>1563.31</v>
      </c>
      <c r="W17" s="8">
        <v>1152.25</v>
      </c>
      <c r="X17" s="8">
        <v>411.06</v>
      </c>
      <c r="Y17" s="8" t="s">
        <v>72</v>
      </c>
      <c r="Z17" s="8" t="s">
        <v>72</v>
      </c>
      <c r="AA17" s="8" t="s">
        <v>72</v>
      </c>
      <c r="AB17" s="8" t="s">
        <v>152</v>
      </c>
      <c r="AC17" s="80"/>
      <c r="AD17" s="8"/>
    </row>
    <row r="18" spans="1:30" x14ac:dyDescent="0.2">
      <c r="A18" s="4" t="s">
        <v>17</v>
      </c>
      <c r="B18" s="84" t="s">
        <v>91</v>
      </c>
      <c r="C18" s="44" t="s">
        <v>91</v>
      </c>
      <c r="D18" s="44" t="s">
        <v>91</v>
      </c>
      <c r="E18" s="44" t="s">
        <v>91</v>
      </c>
      <c r="F18" s="44" t="s">
        <v>91</v>
      </c>
      <c r="G18" s="44" t="s">
        <v>91</v>
      </c>
      <c r="H18" s="44" t="s">
        <v>91</v>
      </c>
      <c r="I18" s="44" t="s">
        <v>91</v>
      </c>
      <c r="J18" s="44" t="s">
        <v>91</v>
      </c>
      <c r="K18" s="44" t="s">
        <v>91</v>
      </c>
      <c r="L18" s="44" t="s">
        <v>91</v>
      </c>
      <c r="M18" s="44" t="s">
        <v>91</v>
      </c>
      <c r="N18" s="44" t="s">
        <v>91</v>
      </c>
      <c r="O18" s="44" t="s">
        <v>91</v>
      </c>
      <c r="P18" s="44" t="s">
        <v>91</v>
      </c>
      <c r="Q18" s="44" t="s">
        <v>91</v>
      </c>
      <c r="R18" s="44" t="s">
        <v>91</v>
      </c>
      <c r="S18" s="44" t="s">
        <v>91</v>
      </c>
      <c r="T18" s="44" t="s">
        <v>91</v>
      </c>
      <c r="U18" s="44" t="s">
        <v>91</v>
      </c>
      <c r="V18" s="44" t="s">
        <v>91</v>
      </c>
      <c r="W18" s="44" t="s">
        <v>91</v>
      </c>
      <c r="X18" s="44" t="s">
        <v>91</v>
      </c>
      <c r="Y18" s="44" t="s">
        <v>91</v>
      </c>
      <c r="Z18" s="44" t="s">
        <v>91</v>
      </c>
      <c r="AA18" s="44" t="s">
        <v>91</v>
      </c>
      <c r="AB18" s="44" t="s">
        <v>91</v>
      </c>
      <c r="AC18" s="80"/>
      <c r="AD18" s="8"/>
    </row>
    <row r="19" spans="1:30" x14ac:dyDescent="0.2">
      <c r="A19" s="57" t="s">
        <v>18</v>
      </c>
      <c r="B19" s="5">
        <v>30</v>
      </c>
      <c r="C19" s="5">
        <v>12</v>
      </c>
      <c r="D19" s="9">
        <f>216/8</f>
        <v>27</v>
      </c>
      <c r="E19" s="9">
        <f>240/8</f>
        <v>30</v>
      </c>
      <c r="F19" s="5">
        <v>0</v>
      </c>
      <c r="G19" s="5">
        <v>0</v>
      </c>
      <c r="H19" s="5">
        <v>0</v>
      </c>
      <c r="I19" s="41" t="s">
        <v>106</v>
      </c>
      <c r="J19" s="26" t="s">
        <v>72</v>
      </c>
      <c r="K19" s="9">
        <f>380/8</f>
        <v>47.5</v>
      </c>
      <c r="L19" s="9">
        <v>0</v>
      </c>
      <c r="M19" s="26" t="s">
        <v>72</v>
      </c>
      <c r="N19" s="26" t="s">
        <v>72</v>
      </c>
      <c r="O19" s="39">
        <v>48</v>
      </c>
      <c r="P19" s="9">
        <v>0</v>
      </c>
      <c r="Q19" s="8" t="s">
        <v>72</v>
      </c>
      <c r="R19" s="8" t="s">
        <v>154</v>
      </c>
      <c r="S19" s="8">
        <v>784.63</v>
      </c>
      <c r="T19" s="29">
        <v>1</v>
      </c>
      <c r="U19" s="8">
        <v>0</v>
      </c>
      <c r="V19" s="8">
        <v>2171.48</v>
      </c>
      <c r="W19" s="8">
        <v>784.63</v>
      </c>
      <c r="X19" s="8">
        <v>1386.85</v>
      </c>
      <c r="Y19" s="8" t="s">
        <v>72</v>
      </c>
      <c r="Z19" s="8" t="s">
        <v>72</v>
      </c>
      <c r="AA19" s="8" t="s">
        <v>152</v>
      </c>
      <c r="AB19" s="8" t="s">
        <v>152</v>
      </c>
      <c r="AC19" s="80"/>
      <c r="AD19" s="8"/>
    </row>
    <row r="20" spans="1:30" x14ac:dyDescent="0.2">
      <c r="A20" s="2" t="s">
        <v>19</v>
      </c>
      <c r="B20" s="5">
        <v>32</v>
      </c>
      <c r="C20" s="5">
        <v>0</v>
      </c>
      <c r="D20" s="9">
        <v>10</v>
      </c>
      <c r="E20" s="9">
        <v>15</v>
      </c>
      <c r="F20" s="9">
        <v>12</v>
      </c>
      <c r="G20" s="9">
        <v>12</v>
      </c>
      <c r="H20" s="9">
        <v>12</v>
      </c>
      <c r="I20" s="26" t="s">
        <v>226</v>
      </c>
      <c r="J20" s="26" t="s">
        <v>72</v>
      </c>
      <c r="K20" s="9" t="s">
        <v>227</v>
      </c>
      <c r="L20" s="9" t="s">
        <v>227</v>
      </c>
      <c r="M20" s="26" t="s">
        <v>72</v>
      </c>
      <c r="N20" s="26" t="s">
        <v>72</v>
      </c>
      <c r="O20" s="9" t="s">
        <v>153</v>
      </c>
      <c r="P20" s="9">
        <v>60</v>
      </c>
      <c r="Q20" s="8" t="s">
        <v>72</v>
      </c>
      <c r="R20" s="8" t="s">
        <v>154</v>
      </c>
      <c r="S20" s="8">
        <v>1013.24</v>
      </c>
      <c r="T20" s="29">
        <v>1</v>
      </c>
      <c r="U20" s="8">
        <v>0</v>
      </c>
      <c r="V20" s="8">
        <v>2599.9</v>
      </c>
      <c r="W20" s="8">
        <v>1013.24</v>
      </c>
      <c r="X20" s="8">
        <v>1586.66</v>
      </c>
      <c r="Y20" s="8" t="s">
        <v>72</v>
      </c>
      <c r="Z20" s="8" t="s">
        <v>72</v>
      </c>
      <c r="AA20" s="8" t="s">
        <v>152</v>
      </c>
      <c r="AB20" s="8" t="s">
        <v>152</v>
      </c>
      <c r="AC20" s="80"/>
      <c r="AD20" s="8"/>
    </row>
    <row r="21" spans="1:30" x14ac:dyDescent="0.2">
      <c r="A21" s="57" t="s">
        <v>20</v>
      </c>
      <c r="B21" s="5">
        <v>30</v>
      </c>
      <c r="C21" s="5">
        <v>10</v>
      </c>
      <c r="D21" s="9">
        <v>15</v>
      </c>
      <c r="E21" s="9">
        <v>20</v>
      </c>
      <c r="F21" s="9">
        <v>12</v>
      </c>
      <c r="G21" s="9">
        <v>12</v>
      </c>
      <c r="H21" s="9">
        <v>12</v>
      </c>
      <c r="I21" s="26" t="s">
        <v>76</v>
      </c>
      <c r="J21" s="26" t="s">
        <v>72</v>
      </c>
      <c r="K21" s="24" t="s">
        <v>148</v>
      </c>
      <c r="L21" s="27" t="s">
        <v>163</v>
      </c>
      <c r="M21" s="26" t="s">
        <v>72</v>
      </c>
      <c r="N21" s="26" t="s">
        <v>72</v>
      </c>
      <c r="O21" s="24" t="s">
        <v>148</v>
      </c>
      <c r="P21" s="9">
        <v>0</v>
      </c>
      <c r="Q21" s="8" t="s">
        <v>72</v>
      </c>
      <c r="R21" s="8" t="s">
        <v>149</v>
      </c>
      <c r="S21" s="8">
        <v>652.45000000000005</v>
      </c>
      <c r="T21" s="29">
        <v>1</v>
      </c>
      <c r="U21" s="8">
        <v>0</v>
      </c>
      <c r="V21" s="8">
        <v>1838.53</v>
      </c>
      <c r="W21" s="8">
        <v>654.45000000000005</v>
      </c>
      <c r="X21" s="8">
        <v>1186.08</v>
      </c>
      <c r="Y21" s="50" t="s">
        <v>152</v>
      </c>
      <c r="Z21" s="50" t="s">
        <v>152</v>
      </c>
      <c r="AA21" s="50" t="s">
        <v>152</v>
      </c>
      <c r="AB21" s="50" t="s">
        <v>152</v>
      </c>
      <c r="AC21" s="80"/>
      <c r="AD21" s="8"/>
    </row>
    <row r="22" spans="1:30" x14ac:dyDescent="0.2">
      <c r="A22" s="57" t="s">
        <v>21</v>
      </c>
      <c r="B22" s="5">
        <v>30</v>
      </c>
      <c r="C22" s="5">
        <v>10</v>
      </c>
      <c r="D22" s="9">
        <v>12</v>
      </c>
      <c r="E22" s="9">
        <v>15</v>
      </c>
      <c r="F22" s="9">
        <v>9</v>
      </c>
      <c r="G22" s="9">
        <v>9</v>
      </c>
      <c r="H22" s="9">
        <v>9</v>
      </c>
      <c r="I22" s="41" t="s">
        <v>106</v>
      </c>
      <c r="J22" s="26" t="s">
        <v>72</v>
      </c>
      <c r="K22" s="9">
        <v>42</v>
      </c>
      <c r="L22" s="9">
        <f>1200/8</f>
        <v>150</v>
      </c>
      <c r="M22" s="26" t="s">
        <v>72</v>
      </c>
      <c r="N22" s="26" t="s">
        <v>72</v>
      </c>
      <c r="O22" s="9">
        <v>42</v>
      </c>
      <c r="P22" s="9">
        <v>0</v>
      </c>
      <c r="Q22" s="8" t="s">
        <v>72</v>
      </c>
      <c r="R22" s="50" t="s">
        <v>187</v>
      </c>
      <c r="S22" s="8">
        <v>100</v>
      </c>
      <c r="T22" s="8">
        <v>0</v>
      </c>
      <c r="U22" s="8">
        <v>100</v>
      </c>
      <c r="V22" s="8">
        <v>150</v>
      </c>
      <c r="W22" s="8">
        <v>0</v>
      </c>
      <c r="X22" s="8">
        <v>0</v>
      </c>
      <c r="Y22" s="8" t="s">
        <v>72</v>
      </c>
      <c r="Z22" s="8" t="s">
        <v>72</v>
      </c>
      <c r="AA22" s="50" t="s">
        <v>152</v>
      </c>
      <c r="AB22" s="50" t="s">
        <v>152</v>
      </c>
      <c r="AC22" s="80"/>
      <c r="AD22" s="8"/>
    </row>
    <row r="23" spans="1:30" x14ac:dyDescent="0.2">
      <c r="A23" s="57" t="s">
        <v>22</v>
      </c>
      <c r="B23" s="5">
        <v>30</v>
      </c>
      <c r="C23" s="5">
        <v>12</v>
      </c>
      <c r="D23" s="9">
        <v>24</v>
      </c>
      <c r="E23" s="9">
        <v>27</v>
      </c>
      <c r="F23" s="9">
        <v>0</v>
      </c>
      <c r="G23" s="9">
        <v>0</v>
      </c>
      <c r="H23" s="9">
        <v>0</v>
      </c>
      <c r="I23" s="26" t="s">
        <v>76</v>
      </c>
      <c r="J23" s="26" t="s">
        <v>72</v>
      </c>
      <c r="K23" s="9">
        <f>256/8</f>
        <v>32</v>
      </c>
      <c r="L23" s="9">
        <v>0</v>
      </c>
      <c r="M23" s="26" t="s">
        <v>72</v>
      </c>
      <c r="N23" s="26" t="s">
        <v>72</v>
      </c>
      <c r="O23" s="9">
        <v>32</v>
      </c>
      <c r="P23" s="9">
        <v>0</v>
      </c>
      <c r="Q23" s="8" t="s">
        <v>72</v>
      </c>
      <c r="R23" s="8" t="s">
        <v>164</v>
      </c>
      <c r="S23" s="8">
        <v>1044.28</v>
      </c>
      <c r="T23" s="8">
        <v>939.86</v>
      </c>
      <c r="U23" s="8">
        <f>Table3614[[#This Row],[Monthly Cost - Employee, no dependents]]-T23</f>
        <v>104.41999999999996</v>
      </c>
      <c r="V23" s="8">
        <v>2778.58</v>
      </c>
      <c r="W23" s="8">
        <v>2500.7199999999998</v>
      </c>
      <c r="X23" s="8">
        <v>277.86</v>
      </c>
      <c r="Y23" s="8" t="s">
        <v>72</v>
      </c>
      <c r="Z23" s="8" t="s">
        <v>152</v>
      </c>
      <c r="AA23" s="8" t="s">
        <v>152</v>
      </c>
      <c r="AB23" s="8" t="s">
        <v>152</v>
      </c>
      <c r="AC23" s="80"/>
      <c r="AD23" s="8"/>
    </row>
    <row r="24" spans="1:30" x14ac:dyDescent="0.2">
      <c r="A24" s="2" t="s">
        <v>23</v>
      </c>
      <c r="B24" s="5">
        <v>20</v>
      </c>
      <c r="C24" s="5">
        <v>5</v>
      </c>
      <c r="D24" s="9">
        <f>120/8</f>
        <v>15</v>
      </c>
      <c r="E24" s="9">
        <v>15</v>
      </c>
      <c r="F24" s="9">
        <v>12</v>
      </c>
      <c r="G24" s="9">
        <v>12</v>
      </c>
      <c r="H24" s="9">
        <v>12</v>
      </c>
      <c r="I24" s="26" t="s">
        <v>76</v>
      </c>
      <c r="J24" s="26" t="s">
        <v>72</v>
      </c>
      <c r="K24" s="9">
        <v>5</v>
      </c>
      <c r="L24" s="9">
        <f>1000/8</f>
        <v>125</v>
      </c>
      <c r="M24" s="26" t="s">
        <v>72</v>
      </c>
      <c r="N24" s="26" t="s">
        <v>72</v>
      </c>
      <c r="O24" s="39">
        <f>200/8</f>
        <v>25</v>
      </c>
      <c r="P24" s="9">
        <f>1000/8</f>
        <v>125</v>
      </c>
      <c r="Q24" s="8" t="s">
        <v>72</v>
      </c>
      <c r="R24" s="8" t="s">
        <v>149</v>
      </c>
      <c r="S24" s="8">
        <v>634.77</v>
      </c>
      <c r="T24" s="29">
        <v>1</v>
      </c>
      <c r="U24" s="8">
        <v>0</v>
      </c>
      <c r="V24" s="8">
        <v>1591.8</v>
      </c>
      <c r="W24" s="8">
        <v>634.77</v>
      </c>
      <c r="X24" s="8">
        <v>957.03</v>
      </c>
      <c r="Y24" s="8" t="s">
        <v>72</v>
      </c>
      <c r="Z24" s="8" t="s">
        <v>72</v>
      </c>
      <c r="AA24" s="8" t="s">
        <v>152</v>
      </c>
      <c r="AB24" s="8" t="s">
        <v>152</v>
      </c>
      <c r="AC24" s="80"/>
      <c r="AD24" s="8"/>
    </row>
    <row r="25" spans="1:30" x14ac:dyDescent="0.2">
      <c r="A25" s="2" t="s">
        <v>24</v>
      </c>
      <c r="B25" s="5">
        <v>30</v>
      </c>
      <c r="C25" s="5">
        <v>11</v>
      </c>
      <c r="D25" s="9">
        <f>168/8</f>
        <v>21</v>
      </c>
      <c r="E25" s="9">
        <f>208/8</f>
        <v>26</v>
      </c>
      <c r="F25" s="9">
        <v>0</v>
      </c>
      <c r="G25" s="9">
        <v>0</v>
      </c>
      <c r="H25" s="9">
        <v>0</v>
      </c>
      <c r="I25" s="26" t="s">
        <v>76</v>
      </c>
      <c r="J25" s="26" t="s">
        <v>72</v>
      </c>
      <c r="K25" s="9" t="s">
        <v>165</v>
      </c>
      <c r="L25" s="26">
        <v>0</v>
      </c>
      <c r="M25" s="26" t="s">
        <v>72</v>
      </c>
      <c r="N25" s="26" t="s">
        <v>72</v>
      </c>
      <c r="O25" s="27"/>
      <c r="P25" s="9"/>
      <c r="Q25" s="8" t="s">
        <v>72</v>
      </c>
      <c r="R25" s="8" t="s">
        <v>166</v>
      </c>
      <c r="S25" s="8">
        <v>965.11</v>
      </c>
      <c r="T25" s="29">
        <v>1</v>
      </c>
      <c r="U25" s="8">
        <v>0</v>
      </c>
      <c r="V25" s="8">
        <v>0</v>
      </c>
      <c r="W25" s="8">
        <v>0</v>
      </c>
      <c r="X25" s="8">
        <v>0</v>
      </c>
      <c r="Y25" s="8" t="s">
        <v>72</v>
      </c>
      <c r="Z25" s="8" t="s">
        <v>152</v>
      </c>
      <c r="AA25" s="8" t="s">
        <v>72</v>
      </c>
      <c r="AB25" s="8" t="s">
        <v>72</v>
      </c>
      <c r="AC25" s="80"/>
      <c r="AD25" s="8"/>
    </row>
    <row r="26" spans="1:30" x14ac:dyDescent="0.2">
      <c r="A26" s="2" t="s">
        <v>25</v>
      </c>
      <c r="B26" s="5">
        <v>30</v>
      </c>
      <c r="C26" s="5">
        <v>10</v>
      </c>
      <c r="D26" s="9">
        <v>15</v>
      </c>
      <c r="E26" s="9">
        <v>20</v>
      </c>
      <c r="F26" s="9">
        <v>10</v>
      </c>
      <c r="G26" s="9">
        <v>15</v>
      </c>
      <c r="H26" s="9">
        <v>20</v>
      </c>
      <c r="I26" s="41" t="s">
        <v>199</v>
      </c>
      <c r="J26" s="26" t="s">
        <v>72</v>
      </c>
      <c r="K26" s="9">
        <v>30</v>
      </c>
      <c r="L26" s="26" t="s">
        <v>107</v>
      </c>
      <c r="M26" s="26" t="s">
        <v>72</v>
      </c>
      <c r="N26" s="26" t="s">
        <v>72</v>
      </c>
      <c r="O26" s="28" t="s">
        <v>108</v>
      </c>
      <c r="P26" s="9" t="s">
        <v>109</v>
      </c>
      <c r="Q26" s="8" t="s">
        <v>152</v>
      </c>
      <c r="R26" s="8" t="s">
        <v>154</v>
      </c>
      <c r="S26" s="8">
        <v>548.65</v>
      </c>
      <c r="T26" s="29">
        <v>1</v>
      </c>
      <c r="U26" s="8">
        <v>0</v>
      </c>
      <c r="V26" s="8">
        <v>1542.43</v>
      </c>
      <c r="W26" s="8">
        <v>1293.99</v>
      </c>
      <c r="X26" s="8">
        <v>248.44</v>
      </c>
      <c r="Y26" s="8" t="s">
        <v>72</v>
      </c>
      <c r="Z26" s="8" t="s">
        <v>72</v>
      </c>
      <c r="AA26" s="8" t="s">
        <v>152</v>
      </c>
      <c r="AB26" s="8" t="s">
        <v>152</v>
      </c>
      <c r="AC26" s="80"/>
      <c r="AD26" s="8"/>
    </row>
    <row r="27" spans="1:30" x14ac:dyDescent="0.2">
      <c r="A27" s="2" t="s">
        <v>26</v>
      </c>
      <c r="B27" s="5">
        <v>28</v>
      </c>
      <c r="C27" s="5">
        <v>22.75</v>
      </c>
      <c r="D27" s="5">
        <v>25.13</v>
      </c>
      <c r="E27" s="5">
        <v>27.63</v>
      </c>
      <c r="F27" s="9">
        <v>0</v>
      </c>
      <c r="G27" s="9">
        <v>0</v>
      </c>
      <c r="H27" s="9">
        <v>0</v>
      </c>
      <c r="I27" s="41" t="s">
        <v>106</v>
      </c>
      <c r="J27" s="26" t="s">
        <v>72</v>
      </c>
      <c r="K27" s="9">
        <f>480/8</f>
        <v>60</v>
      </c>
      <c r="L27" s="9">
        <v>0</v>
      </c>
      <c r="M27" s="26" t="s">
        <v>72</v>
      </c>
      <c r="N27" s="26" t="s">
        <v>72</v>
      </c>
      <c r="O27" s="27">
        <f>100/8</f>
        <v>12.5</v>
      </c>
      <c r="P27" s="9">
        <v>0</v>
      </c>
      <c r="Q27" s="8" t="s">
        <v>152</v>
      </c>
      <c r="R27" s="8" t="s">
        <v>149</v>
      </c>
      <c r="S27" s="8">
        <v>515.83000000000004</v>
      </c>
      <c r="T27" s="8">
        <v>429.06</v>
      </c>
      <c r="U27" s="8">
        <v>86.78</v>
      </c>
      <c r="V27" s="8">
        <v>1462.97</v>
      </c>
      <c r="W27" s="8">
        <v>1033.71</v>
      </c>
      <c r="X27" s="8">
        <v>429.26</v>
      </c>
      <c r="Y27" s="8" t="s">
        <v>72</v>
      </c>
      <c r="Z27" s="8" t="s">
        <v>72</v>
      </c>
      <c r="AA27" s="8" t="s">
        <v>152</v>
      </c>
      <c r="AB27" s="8" t="s">
        <v>152</v>
      </c>
      <c r="AC27" s="80"/>
      <c r="AD27" s="8"/>
    </row>
    <row r="28" spans="1:30" x14ac:dyDescent="0.2">
      <c r="A28" s="57" t="s">
        <v>27</v>
      </c>
      <c r="B28" s="5">
        <v>37.5</v>
      </c>
      <c r="C28" s="5">
        <v>16.12</v>
      </c>
      <c r="D28" s="5">
        <v>18.2</v>
      </c>
      <c r="E28" s="5">
        <v>21.32</v>
      </c>
      <c r="F28" s="9">
        <v>5</v>
      </c>
      <c r="G28" s="9">
        <v>10</v>
      </c>
      <c r="H28" s="9">
        <v>12</v>
      </c>
      <c r="I28" s="26" t="s">
        <v>91</v>
      </c>
      <c r="J28" s="26" t="s">
        <v>72</v>
      </c>
      <c r="K28" s="9">
        <v>5</v>
      </c>
      <c r="L28" s="9">
        <v>0</v>
      </c>
      <c r="M28" s="26" t="s">
        <v>72</v>
      </c>
      <c r="N28" s="26" t="s">
        <v>72</v>
      </c>
      <c r="O28" s="9" t="s">
        <v>91</v>
      </c>
      <c r="P28" s="9">
        <v>0</v>
      </c>
      <c r="Q28" s="8" t="s">
        <v>72</v>
      </c>
      <c r="R28" s="8" t="s">
        <v>149</v>
      </c>
      <c r="S28" s="8">
        <v>496.73</v>
      </c>
      <c r="T28" s="29">
        <v>1</v>
      </c>
      <c r="U28" s="8">
        <v>0</v>
      </c>
      <c r="V28" s="8">
        <v>0</v>
      </c>
      <c r="W28" s="8">
        <v>0</v>
      </c>
      <c r="X28" s="8">
        <v>0</v>
      </c>
      <c r="Y28" s="8" t="s">
        <v>91</v>
      </c>
      <c r="Z28" s="8" t="s">
        <v>72</v>
      </c>
      <c r="AA28" s="8" t="s">
        <v>152</v>
      </c>
      <c r="AB28" s="8" t="s">
        <v>152</v>
      </c>
      <c r="AC28" s="81" t="s">
        <v>215</v>
      </c>
      <c r="AD28" s="8"/>
    </row>
    <row r="29" spans="1:30" x14ac:dyDescent="0.2">
      <c r="A29" s="2" t="s">
        <v>28</v>
      </c>
      <c r="B29" s="5">
        <v>35</v>
      </c>
      <c r="C29" s="5">
        <f>104/8</f>
        <v>13</v>
      </c>
      <c r="D29" s="9">
        <f>156/8</f>
        <v>19.5</v>
      </c>
      <c r="E29" s="9">
        <f>208/8</f>
        <v>26</v>
      </c>
      <c r="F29" s="9">
        <v>13</v>
      </c>
      <c r="G29" s="9">
        <v>19</v>
      </c>
      <c r="H29" s="9">
        <v>26</v>
      </c>
      <c r="I29" s="26" t="s">
        <v>76</v>
      </c>
      <c r="J29" s="26" t="s">
        <v>72</v>
      </c>
      <c r="K29" s="9">
        <v>30</v>
      </c>
      <c r="L29" s="9">
        <v>120</v>
      </c>
      <c r="M29" s="26" t="s">
        <v>72</v>
      </c>
      <c r="N29" s="26" t="s">
        <v>72</v>
      </c>
      <c r="O29" s="9">
        <v>30</v>
      </c>
      <c r="P29" s="24" t="s">
        <v>194</v>
      </c>
      <c r="Q29" s="8" t="s">
        <v>72</v>
      </c>
      <c r="R29" s="8" t="s">
        <v>177</v>
      </c>
      <c r="S29" s="8">
        <v>565.28</v>
      </c>
      <c r="T29" s="42" t="s">
        <v>195</v>
      </c>
      <c r="U29" s="8" t="s">
        <v>196</v>
      </c>
      <c r="V29" s="8">
        <v>1921.96</v>
      </c>
      <c r="W29" s="8" t="s">
        <v>197</v>
      </c>
      <c r="X29" s="8" t="s">
        <v>198</v>
      </c>
      <c r="Y29" s="8" t="s">
        <v>72</v>
      </c>
      <c r="Z29" s="8" t="s">
        <v>72</v>
      </c>
      <c r="AA29" s="8" t="s">
        <v>152</v>
      </c>
      <c r="AB29" s="8" t="s">
        <v>72</v>
      </c>
      <c r="AC29" s="80"/>
      <c r="AD29" s="8"/>
    </row>
    <row r="30" spans="1:30" x14ac:dyDescent="0.2">
      <c r="A30" s="57" t="s">
        <v>29</v>
      </c>
      <c r="B30" s="5">
        <v>20</v>
      </c>
      <c r="C30" s="5">
        <v>8</v>
      </c>
      <c r="D30" s="9">
        <v>12</v>
      </c>
      <c r="E30" s="9">
        <v>13</v>
      </c>
      <c r="F30" s="9">
        <v>10</v>
      </c>
      <c r="G30" s="9">
        <v>10</v>
      </c>
      <c r="H30" s="9">
        <v>10</v>
      </c>
      <c r="I30" s="58" t="s">
        <v>192</v>
      </c>
      <c r="J30" s="26" t="s">
        <v>72</v>
      </c>
      <c r="K30" s="9">
        <v>240</v>
      </c>
      <c r="L30" s="9">
        <v>700</v>
      </c>
      <c r="M30" s="26" t="s">
        <v>72</v>
      </c>
      <c r="N30" s="26" t="s">
        <v>72</v>
      </c>
      <c r="O30" s="9">
        <v>240</v>
      </c>
      <c r="P30" s="24" t="s">
        <v>178</v>
      </c>
      <c r="Q30" s="8" t="s">
        <v>72</v>
      </c>
      <c r="R30" s="8" t="s">
        <v>149</v>
      </c>
      <c r="S30" s="8">
        <v>647.51</v>
      </c>
      <c r="T30" s="29">
        <v>1</v>
      </c>
      <c r="U30" s="8">
        <v>0</v>
      </c>
      <c r="V30" s="8">
        <v>1785.31</v>
      </c>
      <c r="W30" s="8">
        <v>931.96</v>
      </c>
      <c r="X30" s="8">
        <v>853.35</v>
      </c>
      <c r="Y30" s="8" t="s">
        <v>72</v>
      </c>
      <c r="Z30" s="8" t="s">
        <v>72</v>
      </c>
      <c r="AA30" s="8" t="s">
        <v>152</v>
      </c>
      <c r="AB30" s="8" t="s">
        <v>152</v>
      </c>
      <c r="AC30" s="80"/>
      <c r="AD30" s="8"/>
    </row>
    <row r="31" spans="1:30" x14ac:dyDescent="0.2">
      <c r="A31" s="57" t="s">
        <v>30</v>
      </c>
      <c r="B31" s="5">
        <v>20</v>
      </c>
      <c r="C31" s="5">
        <f>53.36/8</f>
        <v>6.67</v>
      </c>
      <c r="D31" s="9">
        <v>8</v>
      </c>
      <c r="E31" s="9">
        <v>10</v>
      </c>
      <c r="F31" s="9">
        <v>8</v>
      </c>
      <c r="G31" s="9">
        <v>8</v>
      </c>
      <c r="H31" s="9">
        <v>8</v>
      </c>
      <c r="I31" s="41" t="s">
        <v>106</v>
      </c>
      <c r="J31" s="26" t="s">
        <v>72</v>
      </c>
      <c r="K31" s="9">
        <v>120</v>
      </c>
      <c r="L31" s="9">
        <f>500/8</f>
        <v>62.5</v>
      </c>
      <c r="M31" s="26" t="s">
        <v>72</v>
      </c>
      <c r="N31" s="26" t="s">
        <v>72</v>
      </c>
      <c r="O31" s="28" t="s">
        <v>153</v>
      </c>
      <c r="P31" s="26" t="s">
        <v>167</v>
      </c>
      <c r="Q31" s="8" t="s">
        <v>72</v>
      </c>
      <c r="R31" s="8" t="s">
        <v>154</v>
      </c>
      <c r="S31" s="8">
        <v>596.15</v>
      </c>
      <c r="T31" s="29">
        <v>1</v>
      </c>
      <c r="U31" s="8">
        <v>0</v>
      </c>
      <c r="V31" s="8">
        <v>1057.9000000000001</v>
      </c>
      <c r="W31" s="8">
        <v>0</v>
      </c>
      <c r="X31" s="8">
        <v>1057.9000000000001</v>
      </c>
      <c r="Y31" s="8" t="s">
        <v>72</v>
      </c>
      <c r="Z31" s="8" t="s">
        <v>72</v>
      </c>
      <c r="AA31" s="8" t="s">
        <v>152</v>
      </c>
      <c r="AB31" s="8" t="s">
        <v>152</v>
      </c>
      <c r="AC31" s="80"/>
      <c r="AD31" s="8"/>
    </row>
    <row r="32" spans="1:30" x14ac:dyDescent="0.2">
      <c r="A32" s="2" t="s">
        <v>31</v>
      </c>
      <c r="B32" s="5">
        <v>30</v>
      </c>
      <c r="C32" s="5">
        <v>12</v>
      </c>
      <c r="D32" s="5">
        <v>12</v>
      </c>
      <c r="E32" s="5">
        <v>15</v>
      </c>
      <c r="F32" s="9">
        <v>12</v>
      </c>
      <c r="G32" s="9">
        <v>12</v>
      </c>
      <c r="H32" s="9">
        <v>12</v>
      </c>
      <c r="I32" s="41" t="s">
        <v>106</v>
      </c>
      <c r="J32" s="26" t="s">
        <v>72</v>
      </c>
      <c r="K32" s="9">
        <v>24</v>
      </c>
      <c r="L32" s="9">
        <v>30</v>
      </c>
      <c r="M32" s="26" t="s">
        <v>72</v>
      </c>
      <c r="N32" s="26" t="s">
        <v>72</v>
      </c>
      <c r="O32" s="37">
        <v>24</v>
      </c>
      <c r="P32" s="9">
        <v>0</v>
      </c>
      <c r="Q32" s="8" t="s">
        <v>72</v>
      </c>
      <c r="R32" s="8" t="s">
        <v>154</v>
      </c>
      <c r="S32" s="8">
        <v>653.21</v>
      </c>
      <c r="T32" s="29">
        <v>1</v>
      </c>
      <c r="U32" s="8">
        <v>0</v>
      </c>
      <c r="V32" s="8" t="s">
        <v>150</v>
      </c>
      <c r="W32" s="8"/>
      <c r="X32" s="8"/>
      <c r="Y32" s="8" t="s">
        <v>72</v>
      </c>
      <c r="Z32" s="8" t="s">
        <v>72</v>
      </c>
      <c r="AA32" s="8" t="s">
        <v>152</v>
      </c>
      <c r="AB32" s="8" t="s">
        <v>152</v>
      </c>
      <c r="AC32" s="80"/>
      <c r="AD32" s="8"/>
    </row>
    <row r="33" spans="1:30" x14ac:dyDescent="0.2">
      <c r="A33" s="2" t="s">
        <v>32</v>
      </c>
      <c r="B33" s="5">
        <v>30</v>
      </c>
      <c r="C33" s="5">
        <v>5</v>
      </c>
      <c r="D33" s="9">
        <v>10</v>
      </c>
      <c r="E33" s="9">
        <v>18</v>
      </c>
      <c r="F33" s="9">
        <v>6</v>
      </c>
      <c r="G33" s="9">
        <v>6</v>
      </c>
      <c r="H33" s="9">
        <v>6</v>
      </c>
      <c r="I33" s="41" t="s">
        <v>106</v>
      </c>
      <c r="J33" s="26" t="s">
        <v>72</v>
      </c>
      <c r="K33" s="9">
        <v>5</v>
      </c>
      <c r="L33" s="9">
        <v>56</v>
      </c>
      <c r="M33" s="26" t="s">
        <v>72</v>
      </c>
      <c r="N33" s="26" t="s">
        <v>72</v>
      </c>
      <c r="O33" s="28" t="s">
        <v>168</v>
      </c>
      <c r="P33" s="9">
        <v>0</v>
      </c>
      <c r="Q33" s="8" t="s">
        <v>72</v>
      </c>
      <c r="R33" s="8" t="s">
        <v>154</v>
      </c>
      <c r="S33" s="8">
        <v>698.52</v>
      </c>
      <c r="T33" s="29">
        <v>1</v>
      </c>
      <c r="U33" s="8">
        <v>0</v>
      </c>
      <c r="V33" s="8">
        <f>SUM(Table3614[[#This Row],[Family Cost Paid by County]:[Family Cost Paid by Employee]])</f>
        <v>1923.92</v>
      </c>
      <c r="W33" s="8">
        <v>698.52</v>
      </c>
      <c r="X33" s="8">
        <v>1225.4000000000001</v>
      </c>
      <c r="Y33" s="8" t="s">
        <v>72</v>
      </c>
      <c r="Z33" s="8" t="s">
        <v>72</v>
      </c>
      <c r="AA33" s="8" t="s">
        <v>152</v>
      </c>
      <c r="AB33" s="8" t="s">
        <v>152</v>
      </c>
      <c r="AC33" s="80"/>
      <c r="AD33" s="8"/>
    </row>
    <row r="34" spans="1:30" x14ac:dyDescent="0.2">
      <c r="A34" s="2" t="s">
        <v>33</v>
      </c>
      <c r="B34" s="5">
        <v>40</v>
      </c>
      <c r="C34" s="5">
        <f>182/8</f>
        <v>22.75</v>
      </c>
      <c r="D34" s="9">
        <f>217/8</f>
        <v>27.125</v>
      </c>
      <c r="E34" s="9">
        <f>269/8</f>
        <v>33.625</v>
      </c>
      <c r="F34" s="9">
        <v>0</v>
      </c>
      <c r="G34" s="9">
        <v>0</v>
      </c>
      <c r="H34" s="9">
        <v>0</v>
      </c>
      <c r="I34" s="26" t="s">
        <v>76</v>
      </c>
      <c r="J34" s="26" t="s">
        <v>72</v>
      </c>
      <c r="K34" s="9">
        <f>400/8</f>
        <v>50</v>
      </c>
      <c r="L34" s="9">
        <v>0</v>
      </c>
      <c r="M34" s="26" t="s">
        <v>72</v>
      </c>
      <c r="N34" s="26" t="s">
        <v>72</v>
      </c>
      <c r="O34" s="9">
        <f>400/8</f>
        <v>50</v>
      </c>
      <c r="P34" s="9">
        <v>0</v>
      </c>
      <c r="Q34" s="8" t="s">
        <v>72</v>
      </c>
      <c r="R34" s="8" t="s">
        <v>149</v>
      </c>
      <c r="S34" s="8">
        <v>505.36</v>
      </c>
      <c r="T34" s="8">
        <v>454.36</v>
      </c>
      <c r="U34" s="8">
        <v>51</v>
      </c>
      <c r="V34" s="8">
        <v>1301.71</v>
      </c>
      <c r="W34" s="8">
        <v>1131.71</v>
      </c>
      <c r="X34" s="8">
        <v>170</v>
      </c>
      <c r="Y34" s="8" t="s">
        <v>152</v>
      </c>
      <c r="Z34" s="8" t="s">
        <v>152</v>
      </c>
      <c r="AA34" s="8" t="s">
        <v>152</v>
      </c>
      <c r="AB34" s="8" t="s">
        <v>72</v>
      </c>
      <c r="AC34" s="80"/>
      <c r="AD34" s="8"/>
    </row>
    <row r="35" spans="1:30" x14ac:dyDescent="0.2">
      <c r="A35" s="57" t="s">
        <v>34</v>
      </c>
      <c r="B35" s="5">
        <v>30</v>
      </c>
      <c r="C35" s="5">
        <v>10</v>
      </c>
      <c r="D35" s="9">
        <v>15</v>
      </c>
      <c r="E35" s="9">
        <v>15</v>
      </c>
      <c r="F35" s="9">
        <v>6</v>
      </c>
      <c r="G35" s="9">
        <v>12</v>
      </c>
      <c r="H35" s="9">
        <v>12</v>
      </c>
      <c r="I35" s="41" t="s">
        <v>169</v>
      </c>
      <c r="J35" s="26" t="s">
        <v>72</v>
      </c>
      <c r="K35" s="9">
        <v>15</v>
      </c>
      <c r="L35" s="9">
        <v>30</v>
      </c>
      <c r="M35" s="26" t="s">
        <v>72</v>
      </c>
      <c r="N35" s="59" t="s">
        <v>72</v>
      </c>
      <c r="O35" s="9"/>
      <c r="P35" s="9"/>
      <c r="Q35" s="8" t="s">
        <v>72</v>
      </c>
      <c r="R35" s="8" t="s">
        <v>154</v>
      </c>
      <c r="S35" s="8">
        <v>662.15</v>
      </c>
      <c r="T35" s="29">
        <v>1</v>
      </c>
      <c r="U35" s="8">
        <v>0</v>
      </c>
      <c r="V35" s="8">
        <v>1655.28</v>
      </c>
      <c r="W35" s="8">
        <v>1137.23</v>
      </c>
      <c r="X35" s="8">
        <v>543.55999999999995</v>
      </c>
      <c r="Y35" s="8" t="s">
        <v>72</v>
      </c>
      <c r="Z35" s="8" t="s">
        <v>72</v>
      </c>
      <c r="AA35" s="8" t="s">
        <v>152</v>
      </c>
      <c r="AB35" s="8" t="s">
        <v>152</v>
      </c>
      <c r="AC35" s="80"/>
      <c r="AD35" s="8"/>
    </row>
    <row r="36" spans="1:30" x14ac:dyDescent="0.2">
      <c r="A36" s="2" t="s">
        <v>35</v>
      </c>
      <c r="B36" s="5">
        <v>20</v>
      </c>
      <c r="C36" s="5">
        <v>12</v>
      </c>
      <c r="D36" s="9">
        <f>120/8</f>
        <v>15</v>
      </c>
      <c r="E36" s="9">
        <f>144/8</f>
        <v>18</v>
      </c>
      <c r="F36" s="9">
        <v>12</v>
      </c>
      <c r="G36" s="9">
        <v>12</v>
      </c>
      <c r="H36" s="9">
        <v>12</v>
      </c>
      <c r="I36" s="41" t="s">
        <v>170</v>
      </c>
      <c r="J36" s="26" t="s">
        <v>72</v>
      </c>
      <c r="K36" s="9">
        <f>240/8</f>
        <v>30</v>
      </c>
      <c r="L36" s="26" t="s">
        <v>107</v>
      </c>
      <c r="M36" s="26" t="s">
        <v>72</v>
      </c>
      <c r="N36" s="26" t="s">
        <v>72</v>
      </c>
      <c r="O36" s="9">
        <f>240/8</f>
        <v>30</v>
      </c>
      <c r="P36" s="9">
        <v>30</v>
      </c>
      <c r="Q36" s="8" t="s">
        <v>72</v>
      </c>
      <c r="R36" s="8" t="s">
        <v>149</v>
      </c>
      <c r="S36" s="8">
        <v>679.23</v>
      </c>
      <c r="T36" s="29">
        <v>1</v>
      </c>
      <c r="U36" s="8">
        <v>0</v>
      </c>
      <c r="V36" s="8">
        <v>1765.93</v>
      </c>
      <c r="W36" s="7">
        <v>1222.58</v>
      </c>
      <c r="X36" s="7">
        <v>543.35</v>
      </c>
      <c r="Y36" s="8" t="s">
        <v>72</v>
      </c>
      <c r="Z36" s="8" t="s">
        <v>72</v>
      </c>
      <c r="AA36" s="8" t="s">
        <v>152</v>
      </c>
      <c r="AB36" s="8" t="s">
        <v>152</v>
      </c>
      <c r="AC36" s="40" t="s">
        <v>218</v>
      </c>
      <c r="AD36" s="8"/>
    </row>
    <row r="37" spans="1:30" x14ac:dyDescent="0.2">
      <c r="A37" s="2" t="s">
        <v>36</v>
      </c>
      <c r="B37" s="5">
        <v>30</v>
      </c>
      <c r="C37" s="5">
        <v>22.5</v>
      </c>
      <c r="D37" s="9">
        <v>24</v>
      </c>
      <c r="E37" s="9">
        <v>27</v>
      </c>
      <c r="F37" s="9">
        <v>0</v>
      </c>
      <c r="G37" s="9">
        <v>0</v>
      </c>
      <c r="H37" s="9">
        <v>0</v>
      </c>
      <c r="I37" s="41" t="s">
        <v>171</v>
      </c>
      <c r="J37" s="26" t="s">
        <v>72</v>
      </c>
      <c r="K37" s="27">
        <v>62.5</v>
      </c>
      <c r="L37" s="9" t="s">
        <v>91</v>
      </c>
      <c r="M37" s="26" t="s">
        <v>72</v>
      </c>
      <c r="N37" s="26" t="s">
        <v>72</v>
      </c>
      <c r="O37" s="24" t="s">
        <v>200</v>
      </c>
      <c r="P37" s="9">
        <v>0</v>
      </c>
      <c r="Q37" s="8" t="s">
        <v>72</v>
      </c>
      <c r="R37" s="8" t="s">
        <v>149</v>
      </c>
      <c r="S37" s="8">
        <v>681.31</v>
      </c>
      <c r="T37" s="29">
        <v>1</v>
      </c>
      <c r="U37" s="8">
        <v>0</v>
      </c>
      <c r="V37" s="8">
        <v>0</v>
      </c>
      <c r="W37" s="8">
        <v>0</v>
      </c>
      <c r="X37" s="8">
        <v>0</v>
      </c>
      <c r="Y37" s="8" t="s">
        <v>72</v>
      </c>
      <c r="Z37" s="8" t="s">
        <v>72</v>
      </c>
      <c r="AA37" s="8" t="s">
        <v>152</v>
      </c>
      <c r="AB37" s="8" t="s">
        <v>152</v>
      </c>
      <c r="AC37" s="80"/>
      <c r="AD37" s="8"/>
    </row>
    <row r="38" spans="1:30" x14ac:dyDescent="0.2">
      <c r="A38" s="2" t="s">
        <v>37</v>
      </c>
      <c r="B38" s="5">
        <v>30</v>
      </c>
      <c r="C38" s="5">
        <v>6</v>
      </c>
      <c r="D38" s="9">
        <f>113/8</f>
        <v>14.125</v>
      </c>
      <c r="E38" s="9">
        <v>18</v>
      </c>
      <c r="F38" s="9">
        <v>6</v>
      </c>
      <c r="G38" s="9">
        <v>12</v>
      </c>
      <c r="H38" s="9">
        <v>12</v>
      </c>
      <c r="I38" s="26" t="s">
        <v>76</v>
      </c>
      <c r="J38" s="26" t="s">
        <v>72</v>
      </c>
      <c r="K38" s="9">
        <v>25</v>
      </c>
      <c r="L38" s="9">
        <v>90</v>
      </c>
      <c r="M38" s="26" t="s">
        <v>72</v>
      </c>
      <c r="N38" s="26" t="s">
        <v>72</v>
      </c>
      <c r="O38" s="9" t="s">
        <v>108</v>
      </c>
      <c r="P38" s="9">
        <v>0</v>
      </c>
      <c r="Q38" s="8" t="s">
        <v>72</v>
      </c>
      <c r="R38" s="8" t="s">
        <v>154</v>
      </c>
      <c r="S38" s="8">
        <v>686.47</v>
      </c>
      <c r="T38" s="8">
        <v>676.47</v>
      </c>
      <c r="U38" s="8">
        <v>10</v>
      </c>
      <c r="V38" s="8">
        <v>1891.87</v>
      </c>
      <c r="W38" s="8">
        <v>676.47</v>
      </c>
      <c r="X38" s="8">
        <v>1205.4000000000001</v>
      </c>
      <c r="Y38" s="8" t="s">
        <v>72</v>
      </c>
      <c r="Z38" s="8" t="s">
        <v>72</v>
      </c>
      <c r="AA38" s="8" t="s">
        <v>72</v>
      </c>
      <c r="AB38" s="8" t="s">
        <v>72</v>
      </c>
      <c r="AC38" s="80"/>
      <c r="AD38" s="8"/>
    </row>
    <row r="39" spans="1:30" x14ac:dyDescent="0.2">
      <c r="A39" s="57" t="s">
        <v>38</v>
      </c>
      <c r="B39" s="5">
        <v>30</v>
      </c>
      <c r="C39" s="5">
        <v>25.5</v>
      </c>
      <c r="D39" s="5">
        <v>30</v>
      </c>
      <c r="E39" s="5">
        <v>35.25</v>
      </c>
      <c r="F39" s="9">
        <v>0</v>
      </c>
      <c r="G39" s="9">
        <v>0</v>
      </c>
      <c r="H39" s="9">
        <v>0</v>
      </c>
      <c r="I39" s="41" t="s">
        <v>151</v>
      </c>
      <c r="J39" s="26" t="s">
        <v>72</v>
      </c>
      <c r="K39" s="26">
        <v>40.25</v>
      </c>
      <c r="L39" s="9">
        <v>0</v>
      </c>
      <c r="M39" s="26" t="s">
        <v>72</v>
      </c>
      <c r="N39" s="26" t="s">
        <v>72</v>
      </c>
      <c r="O39" s="9" t="s">
        <v>234</v>
      </c>
      <c r="P39" s="9">
        <v>0</v>
      </c>
      <c r="Q39" s="8" t="s">
        <v>72</v>
      </c>
      <c r="R39" s="8" t="s">
        <v>154</v>
      </c>
      <c r="S39" s="8">
        <v>756.47</v>
      </c>
      <c r="T39" s="29">
        <v>1</v>
      </c>
      <c r="U39" s="8">
        <v>0</v>
      </c>
      <c r="V39" s="8">
        <v>1154.04</v>
      </c>
      <c r="W39" s="8">
        <v>300</v>
      </c>
      <c r="X39" s="8">
        <v>854.04</v>
      </c>
      <c r="Y39" s="8" t="s">
        <v>72</v>
      </c>
      <c r="Z39" s="8" t="s">
        <v>72</v>
      </c>
      <c r="AA39" s="8" t="s">
        <v>72</v>
      </c>
      <c r="AB39" s="8" t="s">
        <v>152</v>
      </c>
      <c r="AC39" s="80"/>
      <c r="AD39" s="8"/>
    </row>
    <row r="40" spans="1:30" x14ac:dyDescent="0.2">
      <c r="A40" s="2" t="s">
        <v>39</v>
      </c>
      <c r="B40" s="5">
        <v>35</v>
      </c>
      <c r="C40" s="5">
        <f>70/8</f>
        <v>8.75</v>
      </c>
      <c r="D40" s="9">
        <v>12</v>
      </c>
      <c r="E40" s="9">
        <f>120/8</f>
        <v>15</v>
      </c>
      <c r="F40" s="9">
        <v>12</v>
      </c>
      <c r="G40" s="9">
        <v>12</v>
      </c>
      <c r="H40" s="9">
        <v>12</v>
      </c>
      <c r="I40" s="26" t="s">
        <v>76</v>
      </c>
      <c r="J40" s="26" t="s">
        <v>72</v>
      </c>
      <c r="K40" s="9">
        <f>120/8</f>
        <v>15</v>
      </c>
      <c r="L40" s="9">
        <f>460/8</f>
        <v>57.5</v>
      </c>
      <c r="M40" s="26" t="s">
        <v>72</v>
      </c>
      <c r="N40" s="26" t="s">
        <v>72</v>
      </c>
      <c r="O40" s="9">
        <v>15</v>
      </c>
      <c r="P40" s="9">
        <v>58</v>
      </c>
      <c r="Q40" s="8" t="s">
        <v>152</v>
      </c>
      <c r="R40" s="8" t="s">
        <v>154</v>
      </c>
      <c r="S40" s="8">
        <f>602.09+75</f>
        <v>677.09</v>
      </c>
      <c r="T40" s="15">
        <v>602.09</v>
      </c>
      <c r="U40" s="8">
        <v>75</v>
      </c>
      <c r="V40" s="8">
        <f>1605.63+75</f>
        <v>1680.63</v>
      </c>
      <c r="W40" s="8">
        <v>1605.63</v>
      </c>
      <c r="X40" s="8">
        <v>75</v>
      </c>
      <c r="Y40" s="8" t="s">
        <v>72</v>
      </c>
      <c r="Z40" s="8" t="s">
        <v>72</v>
      </c>
      <c r="AA40" s="8" t="s">
        <v>152</v>
      </c>
      <c r="AB40" s="8" t="s">
        <v>152</v>
      </c>
      <c r="AC40" s="80"/>
      <c r="AD40" s="8"/>
    </row>
    <row r="41" spans="1:30" x14ac:dyDescent="0.2">
      <c r="A41" s="57" t="s">
        <v>40</v>
      </c>
      <c r="B41" s="5">
        <v>20</v>
      </c>
      <c r="C41" s="5">
        <v>6.5</v>
      </c>
      <c r="D41" s="9">
        <v>15</v>
      </c>
      <c r="E41" s="9">
        <v>18</v>
      </c>
      <c r="F41" s="9">
        <v>6</v>
      </c>
      <c r="G41" s="9">
        <v>6</v>
      </c>
      <c r="H41" s="9">
        <v>6</v>
      </c>
      <c r="I41" s="59" t="s">
        <v>76</v>
      </c>
      <c r="J41" s="26" t="s">
        <v>72</v>
      </c>
      <c r="K41" s="46" t="s">
        <v>188</v>
      </c>
      <c r="L41" s="46" t="s">
        <v>189</v>
      </c>
      <c r="M41" s="26" t="s">
        <v>72</v>
      </c>
      <c r="N41" s="26" t="s">
        <v>152</v>
      </c>
      <c r="O41" s="46" t="s">
        <v>188</v>
      </c>
      <c r="P41" s="9">
        <v>0</v>
      </c>
      <c r="Q41" s="50" t="s">
        <v>72</v>
      </c>
      <c r="R41" s="50" t="s">
        <v>94</v>
      </c>
      <c r="S41" s="8">
        <v>592.47</v>
      </c>
      <c r="T41" s="8">
        <v>577.47</v>
      </c>
      <c r="U41" s="8">
        <v>15</v>
      </c>
      <c r="V41" s="8">
        <v>1592.6</v>
      </c>
      <c r="W41" s="8">
        <v>1427.16</v>
      </c>
      <c r="X41" s="8">
        <v>165.44</v>
      </c>
      <c r="Y41" s="8" t="s">
        <v>72</v>
      </c>
      <c r="Z41" s="8" t="s">
        <v>72</v>
      </c>
      <c r="AA41" s="8" t="s">
        <v>152</v>
      </c>
      <c r="AB41" s="8" t="s">
        <v>152</v>
      </c>
      <c r="AC41" s="80"/>
      <c r="AD41" s="8"/>
    </row>
    <row r="42" spans="1:30" x14ac:dyDescent="0.2">
      <c r="A42" s="2" t="s">
        <v>41</v>
      </c>
      <c r="B42" s="5">
        <v>30</v>
      </c>
      <c r="C42" s="5">
        <v>13</v>
      </c>
      <c r="D42" s="9">
        <v>17</v>
      </c>
      <c r="E42" s="9">
        <v>21</v>
      </c>
      <c r="F42" s="9">
        <v>3</v>
      </c>
      <c r="G42" s="9">
        <v>5</v>
      </c>
      <c r="H42" s="9">
        <v>5</v>
      </c>
      <c r="I42" s="41" t="s">
        <v>161</v>
      </c>
      <c r="J42" s="26" t="s">
        <v>72</v>
      </c>
      <c r="K42" s="9">
        <v>120</v>
      </c>
      <c r="L42" s="9" t="s">
        <v>107</v>
      </c>
      <c r="M42" s="26" t="s">
        <v>72</v>
      </c>
      <c r="N42" s="26" t="s">
        <v>72</v>
      </c>
      <c r="O42" s="28" t="s">
        <v>163</v>
      </c>
      <c r="P42" s="9" t="s">
        <v>109</v>
      </c>
      <c r="Q42" s="8" t="s">
        <v>72</v>
      </c>
      <c r="R42" s="8" t="s">
        <v>149</v>
      </c>
      <c r="S42" s="8">
        <v>438.52</v>
      </c>
      <c r="T42" s="8">
        <v>471.74</v>
      </c>
      <c r="U42" s="8">
        <v>24.78</v>
      </c>
      <c r="V42" s="8">
        <v>1344.73</v>
      </c>
      <c r="W42" s="8">
        <v>1141.82</v>
      </c>
      <c r="X42" s="8">
        <v>305.91000000000003</v>
      </c>
      <c r="Y42" s="8" t="s">
        <v>72</v>
      </c>
      <c r="Z42" s="8" t="s">
        <v>72</v>
      </c>
      <c r="AA42" s="8" t="s">
        <v>152</v>
      </c>
      <c r="AB42" s="8" t="s">
        <v>152</v>
      </c>
      <c r="AC42" s="80"/>
      <c r="AD42" s="8"/>
    </row>
    <row r="43" spans="1:30" x14ac:dyDescent="0.2">
      <c r="A43" s="2" t="s">
        <v>42</v>
      </c>
      <c r="B43" s="5">
        <v>30</v>
      </c>
      <c r="C43" s="5">
        <v>10</v>
      </c>
      <c r="D43" s="9">
        <v>12</v>
      </c>
      <c r="E43" s="9">
        <v>15</v>
      </c>
      <c r="F43" s="9">
        <v>10</v>
      </c>
      <c r="G43" s="9">
        <v>10</v>
      </c>
      <c r="H43" s="9">
        <v>10</v>
      </c>
      <c r="I43" s="41" t="s">
        <v>161</v>
      </c>
      <c r="J43" s="26" t="s">
        <v>72</v>
      </c>
      <c r="K43" s="9">
        <v>18</v>
      </c>
      <c r="L43" s="9">
        <v>70</v>
      </c>
      <c r="M43" s="26" t="s">
        <v>72</v>
      </c>
      <c r="N43" s="26" t="s">
        <v>72</v>
      </c>
      <c r="O43" s="9">
        <v>18</v>
      </c>
      <c r="P43" s="9">
        <v>70</v>
      </c>
      <c r="Q43" s="8" t="s">
        <v>72</v>
      </c>
      <c r="R43" s="50" t="s">
        <v>193</v>
      </c>
      <c r="S43" s="8">
        <v>539.1</v>
      </c>
      <c r="T43" s="29">
        <v>1</v>
      </c>
      <c r="U43" s="8">
        <v>0</v>
      </c>
      <c r="V43" s="8">
        <v>1534.3</v>
      </c>
      <c r="W43" s="8">
        <v>539.1</v>
      </c>
      <c r="X43" s="8">
        <v>995.2</v>
      </c>
      <c r="Y43" s="8" t="s">
        <v>72</v>
      </c>
      <c r="Z43" s="8" t="s">
        <v>72</v>
      </c>
      <c r="AA43" s="8" t="s">
        <v>72</v>
      </c>
      <c r="AB43" s="8" t="s">
        <v>152</v>
      </c>
      <c r="AC43" s="80"/>
      <c r="AD43" s="8"/>
    </row>
    <row r="44" spans="1:30" x14ac:dyDescent="0.2">
      <c r="A44" s="2" t="s">
        <v>43</v>
      </c>
      <c r="B44" s="5">
        <v>30</v>
      </c>
      <c r="C44" s="5">
        <v>14.66</v>
      </c>
      <c r="D44" s="9">
        <v>18</v>
      </c>
      <c r="E44" s="9">
        <v>21.33</v>
      </c>
      <c r="F44" s="9">
        <v>0</v>
      </c>
      <c r="G44" s="9">
        <v>0</v>
      </c>
      <c r="H44" s="9">
        <v>0</v>
      </c>
      <c r="I44" s="30" t="s">
        <v>76</v>
      </c>
      <c r="J44" s="26" t="s">
        <v>72</v>
      </c>
      <c r="K44" s="9">
        <v>316</v>
      </c>
      <c r="L44" s="9">
        <v>0</v>
      </c>
      <c r="M44" s="26" t="s">
        <v>72</v>
      </c>
      <c r="N44" s="26" t="s">
        <v>72</v>
      </c>
      <c r="O44" s="9">
        <v>316</v>
      </c>
      <c r="P44" s="9">
        <v>0</v>
      </c>
      <c r="Q44" s="8" t="s">
        <v>72</v>
      </c>
      <c r="R44" s="8" t="s">
        <v>149</v>
      </c>
      <c r="S44" s="8">
        <v>778.43</v>
      </c>
      <c r="T44" s="29">
        <v>1</v>
      </c>
      <c r="U44" s="8">
        <v>0</v>
      </c>
      <c r="V44" s="8">
        <v>2155.69</v>
      </c>
      <c r="W44" s="8">
        <v>1604.78</v>
      </c>
      <c r="X44" s="8">
        <v>550.91</v>
      </c>
      <c r="Y44" s="8" t="s">
        <v>72</v>
      </c>
      <c r="Z44" s="8" t="s">
        <v>72</v>
      </c>
      <c r="AA44" s="8" t="s">
        <v>72</v>
      </c>
      <c r="AB44" s="8" t="s">
        <v>72</v>
      </c>
      <c r="AC44" s="80"/>
      <c r="AD44" s="8"/>
    </row>
    <row r="45" spans="1:30" x14ac:dyDescent="0.2">
      <c r="A45" s="60" t="s">
        <v>44</v>
      </c>
      <c r="B45" s="12">
        <v>20</v>
      </c>
      <c r="C45" s="12">
        <v>5</v>
      </c>
      <c r="D45" s="13">
        <v>13</v>
      </c>
      <c r="E45" s="13">
        <v>16</v>
      </c>
      <c r="F45" s="13">
        <v>12</v>
      </c>
      <c r="G45" s="13">
        <v>12</v>
      </c>
      <c r="H45" s="13">
        <v>12</v>
      </c>
      <c r="I45" s="30" t="s">
        <v>76</v>
      </c>
      <c r="J45" s="30" t="s">
        <v>72</v>
      </c>
      <c r="K45" s="13">
        <v>0</v>
      </c>
      <c r="L45" s="13">
        <f>672/8</f>
        <v>84</v>
      </c>
      <c r="M45" s="30" t="s">
        <v>72</v>
      </c>
      <c r="N45" s="30" t="s">
        <v>72</v>
      </c>
      <c r="O45" s="13" t="s">
        <v>172</v>
      </c>
      <c r="P45" s="13">
        <v>0</v>
      </c>
      <c r="Q45" s="17" t="s">
        <v>72</v>
      </c>
      <c r="R45" s="17" t="s">
        <v>154</v>
      </c>
      <c r="S45" s="17">
        <f>640.39+35.65+9.8</f>
        <v>685.83999999999992</v>
      </c>
      <c r="T45" s="29">
        <v>1</v>
      </c>
      <c r="U45" s="17">
        <v>0</v>
      </c>
      <c r="V45" s="17">
        <v>1544.93</v>
      </c>
      <c r="W45" s="17">
        <v>685.84</v>
      </c>
      <c r="X45" s="17">
        <v>859.09</v>
      </c>
      <c r="Y45" s="17" t="s">
        <v>72</v>
      </c>
      <c r="Z45" s="17" t="s">
        <v>72</v>
      </c>
      <c r="AA45" s="17" t="s">
        <v>152</v>
      </c>
      <c r="AB45" s="17" t="s">
        <v>152</v>
      </c>
      <c r="AC45" s="80"/>
      <c r="AD45" s="17"/>
    </row>
  </sheetData>
  <phoneticPr fontId="4" type="noConversion"/>
  <printOptions horizontalCentered="1"/>
  <pageMargins left="0.25" right="0.25" top="0.85" bottom="0" header="0.2" footer="0"/>
  <pageSetup orientation="landscape" horizontalDpi="4294967292" verticalDpi="4294967292"/>
  <headerFooter>
    <oddHeader>&amp;C&amp;20 &amp;K03-0122021 IAC Salary Survey</oddHead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showGridLines="0" zoomScale="130" zoomScaleNormal="130" zoomScalePageLayoutView="130" workbookViewId="0"/>
  </sheetViews>
  <sheetFormatPr baseColWidth="10" defaultColWidth="11" defaultRowHeight="16" x14ac:dyDescent="0.2"/>
  <cols>
    <col min="1" max="1" width="11" customWidth="1"/>
    <col min="3" max="5" width="12.6640625" customWidth="1"/>
    <col min="6" max="6" width="15.6640625" customWidth="1"/>
  </cols>
  <sheetData>
    <row r="1" spans="1:6" x14ac:dyDescent="0.2">
      <c r="A1" s="1" t="s">
        <v>0</v>
      </c>
      <c r="B1" s="1" t="s">
        <v>45</v>
      </c>
      <c r="C1" s="1" t="s">
        <v>46</v>
      </c>
      <c r="D1" s="1" t="s">
        <v>117</v>
      </c>
      <c r="E1" s="1" t="s">
        <v>96</v>
      </c>
      <c r="F1" s="1" t="s">
        <v>97</v>
      </c>
    </row>
    <row r="2" spans="1:6" x14ac:dyDescent="0.2">
      <c r="A2" s="4" t="s">
        <v>1</v>
      </c>
      <c r="B2" s="5">
        <v>95</v>
      </c>
      <c r="C2" s="19">
        <v>108432</v>
      </c>
      <c r="D2" s="8">
        <v>44.95</v>
      </c>
      <c r="E2" s="9">
        <v>24</v>
      </c>
      <c r="F2" s="8">
        <v>43.48</v>
      </c>
    </row>
    <row r="3" spans="1:6" x14ac:dyDescent="0.2">
      <c r="A3" s="2" t="s">
        <v>2</v>
      </c>
      <c r="B3" s="5">
        <v>7</v>
      </c>
      <c r="C3" s="19">
        <v>62920</v>
      </c>
      <c r="D3" s="8">
        <v>21.51</v>
      </c>
      <c r="E3" s="9">
        <v>6.5</v>
      </c>
      <c r="F3" s="8">
        <v>0</v>
      </c>
    </row>
    <row r="4" spans="1:6" x14ac:dyDescent="0.2">
      <c r="A4" s="2" t="s">
        <v>3</v>
      </c>
      <c r="B4" s="5">
        <v>12</v>
      </c>
      <c r="C4" s="19">
        <v>71979.179999999993</v>
      </c>
      <c r="D4" s="8">
        <v>31.3</v>
      </c>
      <c r="E4" s="9">
        <v>2</v>
      </c>
      <c r="F4" s="8">
        <v>31.3</v>
      </c>
    </row>
    <row r="5" spans="1:6" x14ac:dyDescent="0.2">
      <c r="A5" s="2" t="s">
        <v>4</v>
      </c>
      <c r="B5" s="5">
        <v>5</v>
      </c>
      <c r="C5" s="19">
        <v>69171.520000000004</v>
      </c>
      <c r="D5" s="8">
        <v>27.32</v>
      </c>
      <c r="E5" s="9">
        <v>39</v>
      </c>
      <c r="F5" s="8">
        <v>25.17</v>
      </c>
    </row>
    <row r="6" spans="1:6" x14ac:dyDescent="0.2">
      <c r="A6" s="2" t="s">
        <v>5</v>
      </c>
      <c r="B6" s="5">
        <v>8</v>
      </c>
      <c r="C6" s="19">
        <v>46533.96</v>
      </c>
      <c r="D6" s="8">
        <v>16.52</v>
      </c>
      <c r="E6" s="9">
        <v>15</v>
      </c>
      <c r="F6" s="8">
        <v>12.46</v>
      </c>
    </row>
    <row r="7" spans="1:6" x14ac:dyDescent="0.2">
      <c r="A7" s="2" t="s">
        <v>6</v>
      </c>
      <c r="B7" s="5">
        <v>17</v>
      </c>
      <c r="C7" s="19">
        <v>67628</v>
      </c>
      <c r="D7" s="22" t="s">
        <v>228</v>
      </c>
      <c r="E7" s="9">
        <v>39</v>
      </c>
      <c r="F7" s="22" t="s">
        <v>231</v>
      </c>
    </row>
    <row r="8" spans="1:6" x14ac:dyDescent="0.2">
      <c r="A8" s="2" t="s">
        <v>7</v>
      </c>
      <c r="B8" s="5">
        <v>12</v>
      </c>
      <c r="C8" s="19">
        <v>90894.53</v>
      </c>
      <c r="D8" s="8">
        <v>38.21</v>
      </c>
      <c r="E8" s="9">
        <v>2</v>
      </c>
      <c r="F8" s="8">
        <v>28.87</v>
      </c>
    </row>
    <row r="9" spans="1:6" x14ac:dyDescent="0.2">
      <c r="A9" s="2" t="s">
        <v>8</v>
      </c>
      <c r="B9" s="5">
        <v>10</v>
      </c>
      <c r="C9" s="19">
        <v>58490</v>
      </c>
      <c r="D9" s="8">
        <v>19.5</v>
      </c>
      <c r="E9" s="9">
        <v>13</v>
      </c>
      <c r="F9" s="8">
        <v>14.5</v>
      </c>
    </row>
    <row r="10" spans="1:6" x14ac:dyDescent="0.2">
      <c r="A10" s="2" t="s">
        <v>9</v>
      </c>
      <c r="B10" s="5">
        <v>19</v>
      </c>
      <c r="C10" s="19">
        <v>82750</v>
      </c>
      <c r="D10" s="8">
        <v>27.85</v>
      </c>
      <c r="E10" s="9">
        <v>2</v>
      </c>
      <c r="F10" s="8">
        <v>26.81</v>
      </c>
    </row>
    <row r="11" spans="1:6" x14ac:dyDescent="0.2">
      <c r="A11" s="2" t="s">
        <v>10</v>
      </c>
      <c r="B11" s="5">
        <v>47</v>
      </c>
      <c r="C11" s="19">
        <v>84872.84</v>
      </c>
      <c r="D11" s="8">
        <v>25.8</v>
      </c>
      <c r="E11" s="9">
        <v>0</v>
      </c>
      <c r="F11" s="8">
        <v>23.61</v>
      </c>
    </row>
    <row r="12" spans="1:6" x14ac:dyDescent="0.2">
      <c r="A12" s="2" t="s">
        <v>11</v>
      </c>
      <c r="B12" s="5">
        <v>10</v>
      </c>
      <c r="C12" s="19">
        <v>74220</v>
      </c>
      <c r="D12" s="8">
        <v>21.9</v>
      </c>
      <c r="E12" s="9">
        <v>7</v>
      </c>
      <c r="F12" s="8">
        <v>17.84</v>
      </c>
    </row>
    <row r="13" spans="1:6" x14ac:dyDescent="0.2">
      <c r="A13" s="2" t="s">
        <v>12</v>
      </c>
      <c r="B13" s="5">
        <v>1</v>
      </c>
      <c r="C13" s="19">
        <v>49050</v>
      </c>
      <c r="D13" s="8">
        <v>16.87</v>
      </c>
      <c r="E13" s="9">
        <v>9</v>
      </c>
      <c r="F13" s="8">
        <v>0</v>
      </c>
    </row>
    <row r="14" spans="1:6" x14ac:dyDescent="0.2">
      <c r="A14" s="2" t="s">
        <v>13</v>
      </c>
      <c r="B14" s="5">
        <v>1</v>
      </c>
      <c r="C14" s="19">
        <f>4417.25*12</f>
        <v>53007</v>
      </c>
      <c r="D14" s="8">
        <v>13.25</v>
      </c>
      <c r="E14" s="9">
        <v>0</v>
      </c>
      <c r="F14" s="8">
        <v>10</v>
      </c>
    </row>
    <row r="15" spans="1:6" x14ac:dyDescent="0.2">
      <c r="A15" s="2" t="s">
        <v>14</v>
      </c>
      <c r="B15" s="5">
        <v>59</v>
      </c>
      <c r="C15" s="19">
        <v>98832</v>
      </c>
      <c r="D15" s="8">
        <v>43.54</v>
      </c>
      <c r="E15" s="9">
        <v>16</v>
      </c>
      <c r="F15" s="8">
        <v>36.74</v>
      </c>
    </row>
    <row r="16" spans="1:6" x14ac:dyDescent="0.2">
      <c r="A16" s="2" t="s">
        <v>15</v>
      </c>
      <c r="B16" s="65">
        <v>4</v>
      </c>
      <c r="C16" s="66">
        <v>53329.74</v>
      </c>
      <c r="D16" s="67">
        <v>21</v>
      </c>
      <c r="E16" s="68">
        <v>10</v>
      </c>
      <c r="F16" s="67">
        <v>19.23</v>
      </c>
    </row>
    <row r="17" spans="1:6" x14ac:dyDescent="0.2">
      <c r="A17" s="2" t="s">
        <v>16</v>
      </c>
      <c r="B17" s="5">
        <v>11</v>
      </c>
      <c r="C17" s="19">
        <v>68085.52</v>
      </c>
      <c r="D17" s="8">
        <v>27.83</v>
      </c>
      <c r="E17" s="9">
        <v>10</v>
      </c>
      <c r="F17" s="8">
        <v>23.68</v>
      </c>
    </row>
    <row r="18" spans="1:6" x14ac:dyDescent="0.2">
      <c r="A18" s="4" t="s">
        <v>17</v>
      </c>
      <c r="B18" s="5" t="s">
        <v>91</v>
      </c>
      <c r="C18" s="19" t="s">
        <v>91</v>
      </c>
      <c r="D18" s="8" t="s">
        <v>91</v>
      </c>
      <c r="E18" s="9" t="s">
        <v>91</v>
      </c>
      <c r="F18" s="8" t="s">
        <v>91</v>
      </c>
    </row>
    <row r="19" spans="1:6" x14ac:dyDescent="0.2">
      <c r="A19" s="2" t="s">
        <v>18</v>
      </c>
      <c r="B19" s="5">
        <v>8</v>
      </c>
      <c r="C19" s="19">
        <v>58009.7</v>
      </c>
      <c r="D19" s="8">
        <v>17.190000000000001</v>
      </c>
      <c r="E19" s="9">
        <v>4</v>
      </c>
      <c r="F19" s="8">
        <v>16.21</v>
      </c>
    </row>
    <row r="20" spans="1:6" x14ac:dyDescent="0.2">
      <c r="A20" s="2" t="s">
        <v>19</v>
      </c>
      <c r="B20" s="5">
        <v>2</v>
      </c>
      <c r="C20" s="19">
        <v>46840</v>
      </c>
      <c r="D20" s="8">
        <v>18</v>
      </c>
      <c r="E20" s="9">
        <v>7</v>
      </c>
      <c r="F20" s="8">
        <v>0</v>
      </c>
    </row>
    <row r="21" spans="1:6" x14ac:dyDescent="0.2">
      <c r="A21" s="2" t="s">
        <v>20</v>
      </c>
      <c r="B21" s="5">
        <v>15</v>
      </c>
      <c r="C21" s="19">
        <v>77961</v>
      </c>
      <c r="D21" s="8">
        <v>26.85</v>
      </c>
      <c r="E21" s="9">
        <v>17</v>
      </c>
      <c r="F21" s="8">
        <v>21.02</v>
      </c>
    </row>
    <row r="22" spans="1:6" x14ac:dyDescent="0.2">
      <c r="A22" s="2" t="s">
        <v>21</v>
      </c>
      <c r="B22" s="5">
        <v>8</v>
      </c>
      <c r="C22" s="19">
        <v>61125.74</v>
      </c>
      <c r="D22" s="8">
        <v>20.86</v>
      </c>
      <c r="E22" s="9">
        <v>13</v>
      </c>
      <c r="F22" s="8">
        <v>19.36</v>
      </c>
    </row>
    <row r="23" spans="1:6" x14ac:dyDescent="0.2">
      <c r="A23" s="2" t="s">
        <v>22</v>
      </c>
      <c r="B23" s="5">
        <v>11</v>
      </c>
      <c r="C23" s="19">
        <v>72602</v>
      </c>
      <c r="D23" s="8">
        <v>25.92</v>
      </c>
      <c r="E23" s="9">
        <v>20</v>
      </c>
      <c r="F23" s="8">
        <v>21</v>
      </c>
    </row>
    <row r="24" spans="1:6" x14ac:dyDescent="0.2">
      <c r="A24" s="2" t="s">
        <v>23</v>
      </c>
      <c r="B24" s="5">
        <v>9</v>
      </c>
      <c r="C24" s="19">
        <v>64430</v>
      </c>
      <c r="D24" s="8">
        <v>18.39</v>
      </c>
      <c r="E24" s="9">
        <v>5</v>
      </c>
      <c r="F24" s="8">
        <v>0</v>
      </c>
    </row>
    <row r="25" spans="1:6" x14ac:dyDescent="0.2">
      <c r="A25" s="2" t="s">
        <v>24</v>
      </c>
      <c r="B25" s="5">
        <v>6</v>
      </c>
      <c r="C25" s="19">
        <v>65268</v>
      </c>
      <c r="D25" s="8">
        <v>20.399999999999999</v>
      </c>
      <c r="E25" s="9">
        <v>6</v>
      </c>
      <c r="F25" s="8">
        <v>15.93</v>
      </c>
    </row>
    <row r="26" spans="1:6" x14ac:dyDescent="0.2">
      <c r="A26" s="2" t="s">
        <v>25</v>
      </c>
      <c r="B26" s="5">
        <v>14</v>
      </c>
      <c r="C26" s="19">
        <v>55423</v>
      </c>
      <c r="D26" s="8">
        <v>18.04</v>
      </c>
      <c r="E26" s="9">
        <v>8</v>
      </c>
      <c r="F26" s="8">
        <v>18.04</v>
      </c>
    </row>
    <row r="27" spans="1:6" x14ac:dyDescent="0.2">
      <c r="A27" s="2" t="s">
        <v>26</v>
      </c>
      <c r="B27" s="5">
        <v>14</v>
      </c>
      <c r="C27" s="19">
        <v>59823</v>
      </c>
      <c r="D27" s="8">
        <v>19.29</v>
      </c>
      <c r="E27" s="9">
        <v>17</v>
      </c>
      <c r="F27" s="8">
        <v>9</v>
      </c>
    </row>
    <row r="28" spans="1:6" x14ac:dyDescent="0.2">
      <c r="A28" s="2" t="s">
        <v>27</v>
      </c>
      <c r="B28" s="5">
        <v>10</v>
      </c>
      <c r="C28" s="19">
        <v>64424.21</v>
      </c>
      <c r="D28" s="8">
        <v>29.06</v>
      </c>
      <c r="E28" s="9">
        <v>16</v>
      </c>
      <c r="F28" s="8">
        <v>17.32</v>
      </c>
    </row>
    <row r="29" spans="1:6" x14ac:dyDescent="0.2">
      <c r="A29" s="2" t="s">
        <v>28</v>
      </c>
      <c r="B29" s="5">
        <v>57</v>
      </c>
      <c r="C29" s="19">
        <v>74261.460000000006</v>
      </c>
      <c r="D29" s="8">
        <v>38.49</v>
      </c>
      <c r="E29" s="9">
        <v>24</v>
      </c>
      <c r="F29" s="8">
        <v>34.86</v>
      </c>
    </row>
    <row r="30" spans="1:6" x14ac:dyDescent="0.2">
      <c r="A30" s="2" t="s">
        <v>29</v>
      </c>
      <c r="B30" s="5">
        <v>17</v>
      </c>
      <c r="C30" s="19">
        <v>74832</v>
      </c>
      <c r="D30" s="8">
        <v>29.74</v>
      </c>
      <c r="E30" s="9">
        <v>4</v>
      </c>
      <c r="F30" s="8">
        <v>25.19</v>
      </c>
    </row>
    <row r="31" spans="1:6" x14ac:dyDescent="0.2">
      <c r="A31" s="2" t="s">
        <v>30</v>
      </c>
      <c r="B31" s="5">
        <v>7</v>
      </c>
      <c r="C31" s="19">
        <v>66643.199999999997</v>
      </c>
      <c r="D31" s="8">
        <v>22.7</v>
      </c>
      <c r="E31" s="9">
        <v>18</v>
      </c>
      <c r="F31" s="8">
        <v>18.04</v>
      </c>
    </row>
    <row r="32" spans="1:6" x14ac:dyDescent="0.2">
      <c r="A32" s="2" t="s">
        <v>31</v>
      </c>
      <c r="B32" s="5">
        <v>3</v>
      </c>
      <c r="C32" s="19">
        <v>45708</v>
      </c>
      <c r="D32" s="8">
        <v>15.86</v>
      </c>
      <c r="E32" s="9">
        <v>17</v>
      </c>
      <c r="F32" s="8">
        <v>0</v>
      </c>
    </row>
    <row r="33" spans="1:6" x14ac:dyDescent="0.2">
      <c r="A33" s="2" t="s">
        <v>32</v>
      </c>
      <c r="B33" s="5">
        <v>3</v>
      </c>
      <c r="C33" s="19">
        <v>60139</v>
      </c>
      <c r="D33" s="8">
        <v>16.62</v>
      </c>
      <c r="E33" s="9">
        <v>7</v>
      </c>
      <c r="F33" s="10">
        <v>13</v>
      </c>
    </row>
    <row r="34" spans="1:6" x14ac:dyDescent="0.2">
      <c r="A34" s="2" t="s">
        <v>33</v>
      </c>
      <c r="B34" s="5">
        <v>13</v>
      </c>
      <c r="C34" s="19">
        <v>67994.16</v>
      </c>
      <c r="D34" s="8">
        <v>25.67</v>
      </c>
      <c r="E34" s="9">
        <v>26</v>
      </c>
      <c r="F34" s="8">
        <v>16.829999999999998</v>
      </c>
    </row>
    <row r="35" spans="1:6" x14ac:dyDescent="0.2">
      <c r="A35" s="2" t="s">
        <v>34</v>
      </c>
      <c r="B35" s="5">
        <v>3</v>
      </c>
      <c r="C35" s="19">
        <v>64350</v>
      </c>
      <c r="D35" s="8">
        <v>19.88</v>
      </c>
      <c r="E35" s="9">
        <v>23</v>
      </c>
      <c r="F35" s="8">
        <v>0</v>
      </c>
    </row>
    <row r="36" spans="1:6" x14ac:dyDescent="0.2">
      <c r="A36" s="2" t="s">
        <v>35</v>
      </c>
      <c r="B36" s="5">
        <v>17</v>
      </c>
      <c r="C36" s="19">
        <v>88961.600000000006</v>
      </c>
      <c r="D36" s="8">
        <v>35.31</v>
      </c>
      <c r="E36" s="9">
        <v>15</v>
      </c>
      <c r="F36" s="8">
        <v>27.76</v>
      </c>
    </row>
    <row r="37" spans="1:6" x14ac:dyDescent="0.2">
      <c r="A37" s="2" t="s">
        <v>36</v>
      </c>
      <c r="B37" s="5">
        <v>4</v>
      </c>
      <c r="C37" s="19">
        <v>46571.199999999997</v>
      </c>
      <c r="D37" s="8">
        <v>17.75</v>
      </c>
      <c r="E37" s="9">
        <v>3</v>
      </c>
      <c r="F37" s="8">
        <v>15</v>
      </c>
    </row>
    <row r="38" spans="1:6" x14ac:dyDescent="0.2">
      <c r="A38" s="2" t="s">
        <v>37</v>
      </c>
      <c r="B38" s="5">
        <v>5</v>
      </c>
      <c r="C38" s="19">
        <v>62665</v>
      </c>
      <c r="D38" s="8">
        <v>20.8</v>
      </c>
      <c r="E38" s="9">
        <v>5</v>
      </c>
      <c r="F38" s="8">
        <v>16.739999999999998</v>
      </c>
    </row>
    <row r="39" spans="1:6" x14ac:dyDescent="0.2">
      <c r="A39" s="2" t="s">
        <v>38</v>
      </c>
      <c r="B39" s="5">
        <v>9</v>
      </c>
      <c r="C39" s="19">
        <v>73260.14</v>
      </c>
      <c r="D39" s="8">
        <v>22.07</v>
      </c>
      <c r="E39" s="9">
        <v>19</v>
      </c>
      <c r="F39" s="8">
        <v>20.81</v>
      </c>
    </row>
    <row r="40" spans="1:6" x14ac:dyDescent="0.2">
      <c r="A40" s="2" t="s">
        <v>39</v>
      </c>
      <c r="B40" s="5">
        <v>4</v>
      </c>
      <c r="C40" s="19">
        <v>58270</v>
      </c>
      <c r="D40" s="8">
        <v>19.64</v>
      </c>
      <c r="E40" s="9">
        <v>1</v>
      </c>
      <c r="F40" s="8">
        <v>19</v>
      </c>
    </row>
    <row r="41" spans="1:6" x14ac:dyDescent="0.2">
      <c r="A41" s="2" t="s">
        <v>40</v>
      </c>
      <c r="B41" s="5">
        <v>9</v>
      </c>
      <c r="C41" s="19">
        <v>52921.21</v>
      </c>
      <c r="D41" s="8">
        <f>49921.76/2080</f>
        <v>24.000846153846155</v>
      </c>
      <c r="E41" s="9">
        <v>24</v>
      </c>
      <c r="F41" s="8">
        <v>18.420000000000002</v>
      </c>
    </row>
    <row r="42" spans="1:6" x14ac:dyDescent="0.2">
      <c r="A42" s="2" t="s">
        <v>41</v>
      </c>
      <c r="B42" s="5">
        <v>5</v>
      </c>
      <c r="C42" s="19">
        <v>64750</v>
      </c>
      <c r="D42" s="8">
        <v>28.4</v>
      </c>
      <c r="E42" s="9">
        <v>9</v>
      </c>
      <c r="F42" s="8">
        <v>23.42</v>
      </c>
    </row>
    <row r="43" spans="1:6" x14ac:dyDescent="0.2">
      <c r="A43" s="2" t="s">
        <v>42</v>
      </c>
      <c r="B43" s="5">
        <v>41</v>
      </c>
      <c r="C43" s="19">
        <v>88587</v>
      </c>
      <c r="D43" s="8">
        <v>28.42</v>
      </c>
      <c r="E43" s="9">
        <v>2</v>
      </c>
      <c r="F43" s="8">
        <v>27.86</v>
      </c>
    </row>
    <row r="44" spans="1:6" x14ac:dyDescent="0.2">
      <c r="A44" s="2" t="s">
        <v>43</v>
      </c>
      <c r="B44" s="5">
        <v>17</v>
      </c>
      <c r="C44" s="19">
        <v>85083.65</v>
      </c>
      <c r="D44" s="8">
        <v>25.76</v>
      </c>
      <c r="E44" s="9">
        <v>26</v>
      </c>
      <c r="F44" s="8">
        <v>22.73</v>
      </c>
    </row>
    <row r="45" spans="1:6" x14ac:dyDescent="0.2">
      <c r="A45" s="4" t="s">
        <v>44</v>
      </c>
      <c r="B45" s="12">
        <v>7</v>
      </c>
      <c r="C45" s="21">
        <v>66955.199999999997</v>
      </c>
      <c r="D45" s="17">
        <v>24.06</v>
      </c>
      <c r="E45" s="13">
        <v>1</v>
      </c>
      <c r="F45" s="17">
        <v>24.06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&amp;K03-0182021 IAC Salary Survey&amp;R&amp;K03+033Assessor's Office</oddHead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5"/>
  <sheetViews>
    <sheetView showGridLines="0" zoomScale="110" zoomScaleNormal="110" zoomScalePageLayoutView="110" workbookViewId="0"/>
  </sheetViews>
  <sheetFormatPr baseColWidth="10" defaultColWidth="11" defaultRowHeight="16" x14ac:dyDescent="0.2"/>
  <cols>
    <col min="1" max="3" width="11" customWidth="1"/>
    <col min="4" max="4" width="11.6640625" customWidth="1"/>
    <col min="5" max="10" width="11" customWidth="1"/>
  </cols>
  <sheetData>
    <row r="1" spans="1:15" x14ac:dyDescent="0.2">
      <c r="A1" s="1" t="s">
        <v>0</v>
      </c>
      <c r="B1" s="1" t="s">
        <v>45</v>
      </c>
      <c r="C1" s="1" t="s">
        <v>73</v>
      </c>
      <c r="D1" s="1" t="s">
        <v>117</v>
      </c>
      <c r="E1" s="1" t="s">
        <v>98</v>
      </c>
      <c r="F1" s="1" t="s">
        <v>99</v>
      </c>
      <c r="G1" s="1" t="s">
        <v>74</v>
      </c>
      <c r="H1" s="1" t="s">
        <v>100</v>
      </c>
      <c r="I1" s="1" t="s">
        <v>101</v>
      </c>
      <c r="J1" s="1" t="s">
        <v>75</v>
      </c>
      <c r="K1" s="1" t="s">
        <v>102</v>
      </c>
      <c r="L1" s="1" t="s">
        <v>105</v>
      </c>
      <c r="M1" s="1" t="s">
        <v>77</v>
      </c>
      <c r="N1" s="1" t="s">
        <v>103</v>
      </c>
      <c r="O1" s="1" t="s">
        <v>104</v>
      </c>
    </row>
    <row r="2" spans="1:15" x14ac:dyDescent="0.2">
      <c r="A2" s="4" t="s">
        <v>1</v>
      </c>
      <c r="B2" s="5">
        <v>185</v>
      </c>
      <c r="C2" s="19">
        <v>117549</v>
      </c>
      <c r="D2" s="8">
        <v>54.5</v>
      </c>
      <c r="E2" s="9">
        <v>3</v>
      </c>
      <c r="F2" s="7">
        <v>52.61</v>
      </c>
      <c r="G2" s="8">
        <v>45.28</v>
      </c>
      <c r="H2" s="9">
        <v>10</v>
      </c>
      <c r="I2" s="7">
        <v>35.94</v>
      </c>
      <c r="J2" s="8">
        <v>34.659999999999997</v>
      </c>
      <c r="K2" s="9">
        <v>6</v>
      </c>
      <c r="L2" s="8">
        <v>34.659999999999997</v>
      </c>
      <c r="M2" s="8">
        <v>29.91</v>
      </c>
      <c r="N2" s="9">
        <v>5</v>
      </c>
      <c r="O2" s="8">
        <v>29.91</v>
      </c>
    </row>
    <row r="3" spans="1:15" x14ac:dyDescent="0.2">
      <c r="A3" s="2" t="s">
        <v>2</v>
      </c>
      <c r="B3" s="5">
        <v>6</v>
      </c>
      <c r="C3" s="19">
        <v>65962</v>
      </c>
      <c r="D3" s="8">
        <v>22.82</v>
      </c>
      <c r="E3" s="9">
        <v>10</v>
      </c>
      <c r="F3" s="7">
        <v>0</v>
      </c>
      <c r="G3" s="8">
        <v>21.45</v>
      </c>
      <c r="H3" s="9">
        <v>8</v>
      </c>
      <c r="I3" s="7">
        <v>0</v>
      </c>
      <c r="J3" s="8">
        <v>22.82</v>
      </c>
      <c r="K3" s="9">
        <v>10</v>
      </c>
      <c r="L3" s="8">
        <v>0</v>
      </c>
      <c r="M3" s="8">
        <v>22.82</v>
      </c>
      <c r="N3" s="9">
        <v>10</v>
      </c>
      <c r="O3" s="8">
        <v>0</v>
      </c>
    </row>
    <row r="4" spans="1:15" x14ac:dyDescent="0.2">
      <c r="A4" s="2" t="s">
        <v>3</v>
      </c>
      <c r="B4" s="5">
        <v>68</v>
      </c>
      <c r="C4" s="19">
        <v>71979.179999999993</v>
      </c>
      <c r="D4" s="8">
        <v>31.3</v>
      </c>
      <c r="E4" s="9">
        <v>2</v>
      </c>
      <c r="F4" s="7">
        <v>31.3</v>
      </c>
      <c r="G4" s="8">
        <v>29.49</v>
      </c>
      <c r="H4" s="9">
        <v>16</v>
      </c>
      <c r="I4" s="7">
        <v>19.93</v>
      </c>
      <c r="J4" s="8">
        <v>28.73</v>
      </c>
      <c r="K4" s="9">
        <v>5</v>
      </c>
      <c r="L4" s="8">
        <v>26.96</v>
      </c>
      <c r="M4" s="8">
        <v>27.89</v>
      </c>
      <c r="N4" s="9">
        <v>7</v>
      </c>
      <c r="O4" s="8">
        <v>18.82</v>
      </c>
    </row>
    <row r="5" spans="1:15" x14ac:dyDescent="0.2">
      <c r="A5" s="2" t="s">
        <v>4</v>
      </c>
      <c r="B5" s="5">
        <v>3</v>
      </c>
      <c r="C5" s="19">
        <v>69171.520000000004</v>
      </c>
      <c r="D5" s="8">
        <v>24.41</v>
      </c>
      <c r="E5" s="9">
        <v>6</v>
      </c>
      <c r="F5" s="7">
        <v>24.1</v>
      </c>
      <c r="G5" s="8">
        <v>24.51</v>
      </c>
      <c r="H5" s="9">
        <v>34</v>
      </c>
      <c r="I5" s="7">
        <v>22.66</v>
      </c>
      <c r="J5" s="8">
        <v>21.42</v>
      </c>
      <c r="K5" s="9">
        <v>7</v>
      </c>
      <c r="L5" s="8">
        <v>21.42</v>
      </c>
      <c r="M5" s="8">
        <v>21.42</v>
      </c>
      <c r="N5" s="9">
        <v>7</v>
      </c>
      <c r="O5" s="8">
        <v>21.42</v>
      </c>
    </row>
    <row r="6" spans="1:15" x14ac:dyDescent="0.2">
      <c r="A6" s="2" t="s">
        <v>5</v>
      </c>
      <c r="B6" s="5">
        <v>6</v>
      </c>
      <c r="C6" s="19">
        <v>48620.04</v>
      </c>
      <c r="D6" s="8">
        <v>16.52</v>
      </c>
      <c r="E6" s="9">
        <v>15</v>
      </c>
      <c r="F6" s="7">
        <v>12.46</v>
      </c>
      <c r="G6" s="8">
        <v>16.52</v>
      </c>
      <c r="H6" s="9">
        <v>10</v>
      </c>
      <c r="I6" s="7">
        <v>12.46</v>
      </c>
      <c r="J6" s="8">
        <v>15.04</v>
      </c>
      <c r="K6" s="9">
        <v>7</v>
      </c>
      <c r="L6" s="8">
        <v>12.46</v>
      </c>
      <c r="M6" s="8">
        <v>16.52</v>
      </c>
      <c r="N6" s="9">
        <v>15</v>
      </c>
      <c r="O6" s="8">
        <v>12.46</v>
      </c>
    </row>
    <row r="7" spans="1:15" x14ac:dyDescent="0.2">
      <c r="A7" s="2" t="s">
        <v>6</v>
      </c>
      <c r="B7" s="5">
        <v>31</v>
      </c>
      <c r="C7" s="19">
        <v>67628</v>
      </c>
      <c r="D7" s="83" t="s">
        <v>229</v>
      </c>
      <c r="E7" s="9">
        <v>16</v>
      </c>
      <c r="F7" s="83" t="s">
        <v>230</v>
      </c>
      <c r="G7" s="8">
        <v>25.88</v>
      </c>
      <c r="H7" s="9">
        <v>31</v>
      </c>
      <c r="I7" s="33">
        <v>19.399999999999999</v>
      </c>
      <c r="J7" s="8">
        <v>22.38</v>
      </c>
      <c r="K7" s="9">
        <v>9</v>
      </c>
      <c r="L7" s="8">
        <v>17.79</v>
      </c>
      <c r="M7" s="8">
        <v>20.53</v>
      </c>
      <c r="N7" s="9">
        <v>7</v>
      </c>
      <c r="O7" s="8">
        <v>17.79</v>
      </c>
    </row>
    <row r="8" spans="1:15" x14ac:dyDescent="0.2">
      <c r="A8" s="2" t="s">
        <v>7</v>
      </c>
      <c r="B8" s="5">
        <v>18</v>
      </c>
      <c r="C8" s="19">
        <v>101815.48</v>
      </c>
      <c r="D8" s="8">
        <v>42.85</v>
      </c>
      <c r="E8" s="9">
        <v>14</v>
      </c>
      <c r="F8" s="7">
        <v>36.21</v>
      </c>
      <c r="G8" s="8">
        <v>42.42</v>
      </c>
      <c r="H8" s="9">
        <v>17</v>
      </c>
      <c r="I8" s="7">
        <v>36.21</v>
      </c>
      <c r="J8" s="8">
        <v>36.86</v>
      </c>
      <c r="K8" s="9">
        <v>9</v>
      </c>
      <c r="L8" s="8">
        <v>32.33</v>
      </c>
      <c r="M8" s="8">
        <v>22</v>
      </c>
      <c r="N8" s="9">
        <v>4</v>
      </c>
      <c r="O8" s="10">
        <v>20.55</v>
      </c>
    </row>
    <row r="9" spans="1:15" x14ac:dyDescent="0.2">
      <c r="A9" s="2" t="s">
        <v>8</v>
      </c>
      <c r="B9" s="9">
        <v>5</v>
      </c>
      <c r="C9" s="19">
        <v>59010</v>
      </c>
      <c r="D9" s="8">
        <v>17.829999999999998</v>
      </c>
      <c r="E9" s="9">
        <v>28</v>
      </c>
      <c r="F9" s="7">
        <v>15</v>
      </c>
      <c r="G9" s="8">
        <v>19.670000000000002</v>
      </c>
      <c r="H9" s="9">
        <v>4</v>
      </c>
      <c r="I9" s="7">
        <v>19.670000000000002</v>
      </c>
      <c r="J9" s="8">
        <v>16.34</v>
      </c>
      <c r="K9" s="9">
        <v>3</v>
      </c>
      <c r="L9" s="8">
        <v>15.86</v>
      </c>
      <c r="M9" s="8">
        <v>16.34</v>
      </c>
      <c r="N9" s="9">
        <v>3</v>
      </c>
      <c r="O9" s="10">
        <v>15.86</v>
      </c>
    </row>
    <row r="10" spans="1:15" x14ac:dyDescent="0.2">
      <c r="A10" s="2" t="s">
        <v>9</v>
      </c>
      <c r="B10" s="5">
        <v>45</v>
      </c>
      <c r="C10" s="19">
        <v>82750</v>
      </c>
      <c r="D10" s="8">
        <f>68604/2080</f>
        <v>32.982692307692311</v>
      </c>
      <c r="E10" s="9">
        <v>2</v>
      </c>
      <c r="F10" s="7">
        <v>22.21</v>
      </c>
      <c r="G10" s="8">
        <v>33.4</v>
      </c>
      <c r="H10" s="9">
        <v>4</v>
      </c>
      <c r="I10" s="7">
        <v>26.81</v>
      </c>
      <c r="J10" s="8">
        <v>30.24</v>
      </c>
      <c r="K10" s="9">
        <v>14</v>
      </c>
      <c r="L10" s="8">
        <v>24.43</v>
      </c>
      <c r="M10" s="8">
        <v>32.979999999999997</v>
      </c>
      <c r="N10" s="9">
        <v>0</v>
      </c>
      <c r="O10" s="10">
        <v>22.21</v>
      </c>
    </row>
    <row r="11" spans="1:15" x14ac:dyDescent="0.2">
      <c r="A11" s="2" t="s">
        <v>10</v>
      </c>
      <c r="B11" s="5">
        <v>77</v>
      </c>
      <c r="C11" s="19">
        <v>84872.84</v>
      </c>
      <c r="D11" s="8">
        <v>0</v>
      </c>
      <c r="E11" s="9">
        <v>0</v>
      </c>
      <c r="F11" s="7">
        <v>0</v>
      </c>
      <c r="G11" s="8">
        <v>3026</v>
      </c>
      <c r="H11" s="9">
        <v>0</v>
      </c>
      <c r="I11" s="7">
        <v>0</v>
      </c>
      <c r="J11" s="8">
        <v>30.11</v>
      </c>
      <c r="K11" s="9">
        <v>0</v>
      </c>
      <c r="L11" s="8">
        <v>22.27</v>
      </c>
      <c r="M11" s="8">
        <v>26.68</v>
      </c>
      <c r="N11" s="9">
        <v>0</v>
      </c>
      <c r="O11" s="10">
        <v>22.27</v>
      </c>
    </row>
    <row r="12" spans="1:15" x14ac:dyDescent="0.2">
      <c r="A12" s="2" t="s">
        <v>11</v>
      </c>
      <c r="B12" s="5">
        <v>11</v>
      </c>
      <c r="C12" s="19">
        <v>74220</v>
      </c>
      <c r="D12" s="8">
        <v>22.36</v>
      </c>
      <c r="E12" s="9">
        <v>29</v>
      </c>
      <c r="F12" s="7">
        <v>17.84</v>
      </c>
      <c r="G12" s="8">
        <v>22.89</v>
      </c>
      <c r="H12" s="9">
        <v>17</v>
      </c>
      <c r="I12" s="7">
        <v>17.84</v>
      </c>
      <c r="J12" s="8">
        <v>21.36</v>
      </c>
      <c r="K12" s="9">
        <v>29</v>
      </c>
      <c r="L12" s="8">
        <v>16.88</v>
      </c>
      <c r="M12" s="8">
        <v>16.09</v>
      </c>
      <c r="N12" s="9">
        <v>7</v>
      </c>
      <c r="O12" s="10">
        <v>14.33</v>
      </c>
    </row>
    <row r="13" spans="1:15" x14ac:dyDescent="0.2">
      <c r="A13" s="2" t="s">
        <v>12</v>
      </c>
      <c r="B13" s="11">
        <v>5</v>
      </c>
      <c r="C13" s="19">
        <v>49050</v>
      </c>
      <c r="D13" s="8">
        <v>20.59</v>
      </c>
      <c r="E13" s="9">
        <v>18</v>
      </c>
      <c r="F13" s="7">
        <v>0</v>
      </c>
      <c r="G13" s="8">
        <v>15.7</v>
      </c>
      <c r="H13" s="9">
        <v>5</v>
      </c>
      <c r="I13" s="7">
        <v>13</v>
      </c>
      <c r="J13" s="8">
        <v>17.170000000000002</v>
      </c>
      <c r="K13" s="9">
        <v>11</v>
      </c>
      <c r="L13" s="8">
        <v>0</v>
      </c>
      <c r="M13" s="8">
        <v>17.170000000000002</v>
      </c>
      <c r="N13" s="9">
        <v>11</v>
      </c>
      <c r="O13" s="40">
        <v>0</v>
      </c>
    </row>
    <row r="14" spans="1:15" x14ac:dyDescent="0.2">
      <c r="A14" s="2" t="s">
        <v>13</v>
      </c>
      <c r="B14" s="5">
        <v>2</v>
      </c>
      <c r="C14" s="19">
        <f>4781*12</f>
        <v>57372</v>
      </c>
      <c r="D14" s="8">
        <v>16</v>
      </c>
      <c r="E14" s="9">
        <v>0</v>
      </c>
      <c r="F14" s="79">
        <v>14</v>
      </c>
      <c r="G14" s="8">
        <v>16</v>
      </c>
      <c r="H14" s="9">
        <v>0</v>
      </c>
      <c r="I14" s="7">
        <v>14</v>
      </c>
      <c r="J14" s="8">
        <v>15</v>
      </c>
      <c r="K14" s="9">
        <v>2</v>
      </c>
      <c r="L14" s="8">
        <v>11</v>
      </c>
      <c r="M14" s="8">
        <v>16</v>
      </c>
      <c r="N14" s="9">
        <v>0</v>
      </c>
      <c r="O14" s="10">
        <v>14</v>
      </c>
    </row>
    <row r="15" spans="1:15" x14ac:dyDescent="0.2">
      <c r="A15" s="2" t="s">
        <v>14</v>
      </c>
      <c r="B15" s="5">
        <v>109</v>
      </c>
      <c r="C15" s="19">
        <v>100224</v>
      </c>
      <c r="D15" s="8">
        <v>53.975000000000001</v>
      </c>
      <c r="E15" s="9">
        <v>10</v>
      </c>
      <c r="F15" s="7">
        <v>43.95</v>
      </c>
      <c r="G15" s="8">
        <v>35.15</v>
      </c>
      <c r="H15" s="9">
        <v>9</v>
      </c>
      <c r="I15" s="7">
        <v>32.69</v>
      </c>
      <c r="J15" s="8">
        <v>30.28</v>
      </c>
      <c r="K15" s="9">
        <v>5</v>
      </c>
      <c r="L15" s="8">
        <v>28.06</v>
      </c>
      <c r="M15" s="8">
        <v>23.18</v>
      </c>
      <c r="N15" s="9">
        <v>1</v>
      </c>
      <c r="O15" s="10">
        <v>22.99</v>
      </c>
    </row>
    <row r="16" spans="1:15" x14ac:dyDescent="0.2">
      <c r="A16" s="2" t="s">
        <v>15</v>
      </c>
      <c r="B16" s="65">
        <v>6</v>
      </c>
      <c r="C16" s="66">
        <v>58225.41</v>
      </c>
      <c r="D16" s="67">
        <v>19</v>
      </c>
      <c r="E16" s="68">
        <v>6</v>
      </c>
      <c r="F16" s="69">
        <v>15.2</v>
      </c>
      <c r="G16" s="67">
        <v>0</v>
      </c>
      <c r="H16" s="68">
        <v>0</v>
      </c>
      <c r="I16" s="69">
        <v>0</v>
      </c>
      <c r="J16" s="67">
        <v>17.760000000000002</v>
      </c>
      <c r="K16" s="68">
        <v>1</v>
      </c>
      <c r="L16" s="67">
        <v>14.21</v>
      </c>
      <c r="M16" s="67">
        <v>0</v>
      </c>
      <c r="N16" s="68">
        <v>0</v>
      </c>
      <c r="O16" s="70">
        <v>0</v>
      </c>
    </row>
    <row r="17" spans="1:15" x14ac:dyDescent="0.2">
      <c r="A17" s="2" t="s">
        <v>16</v>
      </c>
      <c r="B17" s="5">
        <v>15</v>
      </c>
      <c r="C17" s="19">
        <v>68085.52</v>
      </c>
      <c r="D17" s="8">
        <v>22.06</v>
      </c>
      <c r="E17" s="9">
        <v>13</v>
      </c>
      <c r="F17" s="7">
        <v>15.91</v>
      </c>
      <c r="G17" s="8">
        <v>24.6</v>
      </c>
      <c r="H17" s="9">
        <v>31</v>
      </c>
      <c r="I17" s="7">
        <v>19.600000000000001</v>
      </c>
      <c r="J17" s="8">
        <v>22.57</v>
      </c>
      <c r="K17" s="9">
        <v>14</v>
      </c>
      <c r="L17" s="8">
        <v>13.4</v>
      </c>
      <c r="M17" s="8">
        <v>22.57</v>
      </c>
      <c r="N17" s="9">
        <v>14</v>
      </c>
      <c r="O17" s="40">
        <v>14.5</v>
      </c>
    </row>
    <row r="18" spans="1:15" x14ac:dyDescent="0.2">
      <c r="A18" s="4" t="s">
        <v>17</v>
      </c>
      <c r="B18" s="5" t="s">
        <v>91</v>
      </c>
      <c r="C18" s="19" t="s">
        <v>91</v>
      </c>
      <c r="D18" s="8" t="s">
        <v>91</v>
      </c>
      <c r="E18" s="9" t="s">
        <v>91</v>
      </c>
      <c r="F18" s="7" t="s">
        <v>91</v>
      </c>
      <c r="G18" s="8" t="s">
        <v>91</v>
      </c>
      <c r="H18" s="9" t="s">
        <v>91</v>
      </c>
      <c r="I18" s="7" t="s">
        <v>91</v>
      </c>
      <c r="J18" s="8" t="s">
        <v>91</v>
      </c>
      <c r="K18" s="9" t="s">
        <v>91</v>
      </c>
      <c r="L18" s="8" t="s">
        <v>91</v>
      </c>
      <c r="M18" s="8" t="s">
        <v>91</v>
      </c>
      <c r="N18" s="9" t="s">
        <v>91</v>
      </c>
      <c r="O18" s="10" t="s">
        <v>91</v>
      </c>
    </row>
    <row r="19" spans="1:15" x14ac:dyDescent="0.2">
      <c r="A19" s="2" t="s">
        <v>18</v>
      </c>
      <c r="B19" s="11">
        <v>13</v>
      </c>
      <c r="C19" s="19">
        <v>58572.800000000003</v>
      </c>
      <c r="D19" s="8">
        <v>18.059999999999999</v>
      </c>
      <c r="E19" s="9">
        <v>6</v>
      </c>
      <c r="F19" s="7">
        <v>16.21</v>
      </c>
      <c r="G19" s="8">
        <v>25.35</v>
      </c>
      <c r="H19" s="9">
        <v>18</v>
      </c>
      <c r="I19" s="7">
        <v>16.21</v>
      </c>
      <c r="J19" s="8">
        <v>18.05</v>
      </c>
      <c r="K19" s="9">
        <v>3.6</v>
      </c>
      <c r="L19" s="8">
        <v>15.3</v>
      </c>
      <c r="M19" s="8">
        <v>15.19</v>
      </c>
      <c r="N19" s="9">
        <v>2</v>
      </c>
      <c r="O19" s="40">
        <v>13.62</v>
      </c>
    </row>
    <row r="20" spans="1:15" x14ac:dyDescent="0.2">
      <c r="A20" s="2" t="s">
        <v>19</v>
      </c>
      <c r="B20" s="5">
        <v>5</v>
      </c>
      <c r="C20" s="19">
        <v>46840</v>
      </c>
      <c r="D20" s="8">
        <v>16.5</v>
      </c>
      <c r="E20" s="9">
        <v>0</v>
      </c>
      <c r="F20" s="7">
        <v>0</v>
      </c>
      <c r="G20" s="8">
        <v>18.23</v>
      </c>
      <c r="H20" s="9">
        <v>14</v>
      </c>
      <c r="I20" s="7">
        <v>0</v>
      </c>
      <c r="J20" s="8">
        <v>0</v>
      </c>
      <c r="K20" s="9">
        <v>0</v>
      </c>
      <c r="L20" s="8">
        <v>0</v>
      </c>
      <c r="M20" s="8">
        <v>16</v>
      </c>
      <c r="N20" s="9">
        <v>1</v>
      </c>
      <c r="O20" s="10">
        <v>0</v>
      </c>
    </row>
    <row r="21" spans="1:15" x14ac:dyDescent="0.2">
      <c r="A21" s="2" t="s">
        <v>20</v>
      </c>
      <c r="B21" s="5">
        <v>23</v>
      </c>
      <c r="C21" s="19">
        <v>84147</v>
      </c>
      <c r="D21" s="8">
        <v>31.11</v>
      </c>
      <c r="E21" s="9">
        <v>22</v>
      </c>
      <c r="F21" s="7">
        <v>23.54</v>
      </c>
      <c r="G21" s="8">
        <v>26.47</v>
      </c>
      <c r="H21" s="9">
        <v>14</v>
      </c>
      <c r="I21" s="7">
        <v>21.02</v>
      </c>
      <c r="J21" s="8">
        <v>21.81</v>
      </c>
      <c r="K21" s="9">
        <v>5</v>
      </c>
      <c r="L21" s="8">
        <v>19.46</v>
      </c>
      <c r="M21" s="8">
        <v>0</v>
      </c>
      <c r="N21" s="9">
        <v>0</v>
      </c>
      <c r="O21" s="10">
        <v>0</v>
      </c>
    </row>
    <row r="22" spans="1:15" x14ac:dyDescent="0.2">
      <c r="A22" s="2" t="s">
        <v>21</v>
      </c>
      <c r="B22" s="5">
        <v>9</v>
      </c>
      <c r="C22" s="19">
        <v>64182.16</v>
      </c>
      <c r="D22" s="8">
        <v>23.16</v>
      </c>
      <c r="E22" s="9">
        <v>10</v>
      </c>
      <c r="F22" s="7">
        <v>21.66</v>
      </c>
      <c r="G22" s="8">
        <v>21.34</v>
      </c>
      <c r="H22" s="9">
        <v>29</v>
      </c>
      <c r="I22" s="7">
        <v>19.84</v>
      </c>
      <c r="J22" s="8">
        <v>23.16</v>
      </c>
      <c r="K22" s="9">
        <v>10</v>
      </c>
      <c r="L22" s="8">
        <v>21.66</v>
      </c>
      <c r="M22" s="8">
        <v>0</v>
      </c>
      <c r="N22" s="11">
        <v>0</v>
      </c>
      <c r="O22" s="10">
        <v>0</v>
      </c>
    </row>
    <row r="23" spans="1:15" x14ac:dyDescent="0.2">
      <c r="A23" s="2" t="s">
        <v>22</v>
      </c>
      <c r="B23" s="5">
        <v>11</v>
      </c>
      <c r="C23" s="19">
        <v>72602</v>
      </c>
      <c r="D23" s="8">
        <v>27.15</v>
      </c>
      <c r="E23" s="9">
        <v>22</v>
      </c>
      <c r="F23" s="7">
        <v>21</v>
      </c>
      <c r="G23" s="8">
        <v>23.99</v>
      </c>
      <c r="H23" s="9">
        <v>19</v>
      </c>
      <c r="I23" s="7">
        <v>19.07</v>
      </c>
      <c r="J23" s="8">
        <v>25.22</v>
      </c>
      <c r="K23" s="9">
        <v>22</v>
      </c>
      <c r="L23" s="8">
        <v>15.99</v>
      </c>
      <c r="M23" s="8">
        <v>18.170000000000002</v>
      </c>
      <c r="N23" s="9">
        <v>3</v>
      </c>
      <c r="O23" s="10">
        <v>15.99</v>
      </c>
    </row>
    <row r="24" spans="1:15" x14ac:dyDescent="0.2">
      <c r="A24" s="2" t="s">
        <v>23</v>
      </c>
      <c r="B24" s="5">
        <v>13</v>
      </c>
      <c r="C24" s="19">
        <v>66740</v>
      </c>
      <c r="D24" s="8">
        <v>23.36</v>
      </c>
      <c r="E24" s="9">
        <v>12</v>
      </c>
      <c r="F24" s="7">
        <v>0</v>
      </c>
      <c r="G24" s="8">
        <v>22.93</v>
      </c>
      <c r="H24" s="9">
        <v>19</v>
      </c>
      <c r="I24" s="7">
        <v>0</v>
      </c>
      <c r="J24" s="8">
        <v>18.63</v>
      </c>
      <c r="K24" s="9">
        <v>8</v>
      </c>
      <c r="L24" s="8">
        <v>0</v>
      </c>
      <c r="M24" s="8">
        <v>18.63</v>
      </c>
      <c r="N24" s="9">
        <v>6</v>
      </c>
      <c r="O24" s="10">
        <v>0</v>
      </c>
    </row>
    <row r="25" spans="1:15" x14ac:dyDescent="0.2">
      <c r="A25" s="2" t="s">
        <v>24</v>
      </c>
      <c r="B25" s="5">
        <v>11</v>
      </c>
      <c r="C25" s="19">
        <v>65268</v>
      </c>
      <c r="D25" s="8">
        <v>22.91</v>
      </c>
      <c r="E25" s="9">
        <v>14</v>
      </c>
      <c r="F25" s="7">
        <v>11</v>
      </c>
      <c r="G25" s="8">
        <v>24.54</v>
      </c>
      <c r="H25" s="9">
        <v>12</v>
      </c>
      <c r="I25" s="7">
        <v>11</v>
      </c>
      <c r="J25" s="8">
        <v>22.03</v>
      </c>
      <c r="K25" s="9">
        <v>12</v>
      </c>
      <c r="L25" s="8">
        <v>8.5</v>
      </c>
      <c r="M25" s="8">
        <v>21.03</v>
      </c>
      <c r="N25" s="9">
        <v>10</v>
      </c>
      <c r="O25" s="10">
        <v>18.75</v>
      </c>
    </row>
    <row r="26" spans="1:15" x14ac:dyDescent="0.2">
      <c r="A26" s="2" t="s">
        <v>25</v>
      </c>
      <c r="B26" s="5">
        <v>14</v>
      </c>
      <c r="C26" s="19">
        <v>56192</v>
      </c>
      <c r="D26" s="8">
        <v>18.16</v>
      </c>
      <c r="E26" s="9">
        <v>20</v>
      </c>
      <c r="F26" s="7">
        <v>18.04</v>
      </c>
      <c r="G26" s="8">
        <v>15.51</v>
      </c>
      <c r="H26" s="9">
        <v>4</v>
      </c>
      <c r="I26" s="7">
        <v>15.51</v>
      </c>
      <c r="J26" s="8">
        <v>15.22</v>
      </c>
      <c r="K26" s="9">
        <v>7</v>
      </c>
      <c r="L26" s="8">
        <v>15.22</v>
      </c>
      <c r="M26" s="8">
        <v>18.16</v>
      </c>
      <c r="N26" s="9">
        <v>20</v>
      </c>
      <c r="O26" s="10">
        <v>16.2</v>
      </c>
    </row>
    <row r="27" spans="1:15" x14ac:dyDescent="0.2">
      <c r="A27" s="2" t="s">
        <v>26</v>
      </c>
      <c r="B27" s="5">
        <v>16</v>
      </c>
      <c r="C27" s="19">
        <v>59823</v>
      </c>
      <c r="D27" s="8">
        <v>18.920000000000002</v>
      </c>
      <c r="E27" s="9">
        <v>26</v>
      </c>
      <c r="F27" s="7">
        <v>9</v>
      </c>
      <c r="G27" s="8">
        <v>17.45</v>
      </c>
      <c r="H27" s="9">
        <v>7</v>
      </c>
      <c r="I27" s="7">
        <v>11.75</v>
      </c>
      <c r="J27" s="8">
        <v>14.72</v>
      </c>
      <c r="K27" s="9">
        <v>2</v>
      </c>
      <c r="L27" s="8">
        <v>14.49</v>
      </c>
      <c r="M27" s="8">
        <v>16.36</v>
      </c>
      <c r="N27" s="9">
        <v>11</v>
      </c>
      <c r="O27" s="10">
        <v>9.5</v>
      </c>
    </row>
    <row r="28" spans="1:15" x14ac:dyDescent="0.2">
      <c r="A28" s="2" t="s">
        <v>27</v>
      </c>
      <c r="B28" s="5">
        <v>21</v>
      </c>
      <c r="C28" s="19">
        <v>68921</v>
      </c>
      <c r="D28" s="8">
        <v>34.729999999999997</v>
      </c>
      <c r="E28" s="9">
        <v>31</v>
      </c>
      <c r="F28" s="7">
        <v>12.54</v>
      </c>
      <c r="G28" s="8">
        <v>24.4</v>
      </c>
      <c r="H28" s="9">
        <v>25</v>
      </c>
      <c r="I28" s="7">
        <v>12.52</v>
      </c>
      <c r="J28" s="8">
        <v>20.239999999999998</v>
      </c>
      <c r="K28" s="9">
        <v>15</v>
      </c>
      <c r="L28" s="8">
        <v>8</v>
      </c>
      <c r="M28" s="8">
        <v>19.920000000000002</v>
      </c>
      <c r="N28" s="9">
        <v>7</v>
      </c>
      <c r="O28" s="10">
        <v>7.16</v>
      </c>
    </row>
    <row r="29" spans="1:15" x14ac:dyDescent="0.2">
      <c r="A29" s="2" t="s">
        <v>28</v>
      </c>
      <c r="B29" s="5">
        <v>98</v>
      </c>
      <c r="C29" s="19">
        <v>74261.460000000006</v>
      </c>
      <c r="D29" s="8">
        <v>38</v>
      </c>
      <c r="E29" s="9">
        <v>4</v>
      </c>
      <c r="F29" s="7">
        <v>34.856000000000002</v>
      </c>
      <c r="G29" s="8">
        <v>30.984999999999999</v>
      </c>
      <c r="H29" s="9">
        <v>3</v>
      </c>
      <c r="I29" s="7">
        <v>29.073</v>
      </c>
      <c r="J29" s="8">
        <v>29.975999999999999</v>
      </c>
      <c r="K29" s="9">
        <v>6</v>
      </c>
      <c r="L29" s="8">
        <v>23.39</v>
      </c>
      <c r="M29" s="8">
        <v>25.277999999999999</v>
      </c>
      <c r="N29" s="9">
        <v>0</v>
      </c>
      <c r="O29" s="10">
        <v>25.277000000000001</v>
      </c>
    </row>
    <row r="30" spans="1:15" x14ac:dyDescent="0.2">
      <c r="A30" s="2" t="s">
        <v>29</v>
      </c>
      <c r="B30" s="5">
        <v>22</v>
      </c>
      <c r="C30" s="19">
        <v>84468</v>
      </c>
      <c r="D30" s="8">
        <v>0</v>
      </c>
      <c r="E30" s="9">
        <v>0</v>
      </c>
      <c r="F30" s="7">
        <v>0</v>
      </c>
      <c r="G30" s="8">
        <v>29.74</v>
      </c>
      <c r="H30" s="9">
        <v>5</v>
      </c>
      <c r="I30" s="7">
        <v>25.19</v>
      </c>
      <c r="J30" s="8">
        <v>0</v>
      </c>
      <c r="K30" s="9">
        <v>0</v>
      </c>
      <c r="L30" s="7">
        <v>0</v>
      </c>
      <c r="M30" s="8">
        <v>0</v>
      </c>
      <c r="N30" s="9">
        <v>0</v>
      </c>
      <c r="O30" s="10">
        <v>0</v>
      </c>
    </row>
    <row r="31" spans="1:15" x14ac:dyDescent="0.2">
      <c r="A31" s="2" t="s">
        <v>30</v>
      </c>
      <c r="B31" s="5">
        <v>6</v>
      </c>
      <c r="C31" s="19">
        <v>66643.199999999997</v>
      </c>
      <c r="D31" s="8">
        <v>20</v>
      </c>
      <c r="E31" s="9">
        <v>2</v>
      </c>
      <c r="F31" s="7">
        <v>18.04</v>
      </c>
      <c r="G31" s="8">
        <v>22.95</v>
      </c>
      <c r="H31" s="9">
        <v>26</v>
      </c>
      <c r="I31" s="7">
        <v>16.88</v>
      </c>
      <c r="J31" s="8">
        <v>17.48</v>
      </c>
      <c r="K31" s="9">
        <v>3</v>
      </c>
      <c r="L31" s="8">
        <v>16.88</v>
      </c>
      <c r="M31" s="8">
        <v>18.02</v>
      </c>
      <c r="N31" s="9">
        <v>2</v>
      </c>
      <c r="O31" s="10">
        <v>15.76</v>
      </c>
    </row>
    <row r="32" spans="1:15" x14ac:dyDescent="0.2">
      <c r="A32" s="2" t="s">
        <v>31</v>
      </c>
      <c r="B32" s="5">
        <v>5</v>
      </c>
      <c r="C32" s="19">
        <v>46320</v>
      </c>
      <c r="D32" s="8">
        <v>16.36</v>
      </c>
      <c r="E32" s="9">
        <v>7</v>
      </c>
      <c r="F32" s="7">
        <v>0</v>
      </c>
      <c r="G32" s="8">
        <v>15</v>
      </c>
      <c r="H32" s="9">
        <v>3</v>
      </c>
      <c r="I32" s="7">
        <v>0</v>
      </c>
      <c r="J32" s="8">
        <v>13.37</v>
      </c>
      <c r="K32" s="9">
        <v>9</v>
      </c>
      <c r="L32" s="8">
        <v>0</v>
      </c>
      <c r="M32" s="8">
        <v>12.36</v>
      </c>
      <c r="N32" s="9">
        <v>1</v>
      </c>
      <c r="O32" s="10">
        <v>0</v>
      </c>
    </row>
    <row r="33" spans="1:15" x14ac:dyDescent="0.2">
      <c r="A33" s="2" t="s">
        <v>32</v>
      </c>
      <c r="B33" s="5">
        <v>9</v>
      </c>
      <c r="C33" s="19">
        <v>49849</v>
      </c>
      <c r="D33" s="10">
        <v>16.82</v>
      </c>
      <c r="E33" s="9">
        <v>8</v>
      </c>
      <c r="F33" s="7">
        <v>13</v>
      </c>
      <c r="G33" s="10">
        <v>16.809999999999999</v>
      </c>
      <c r="H33" s="9">
        <v>6</v>
      </c>
      <c r="I33" s="7">
        <v>13</v>
      </c>
      <c r="J33" s="10">
        <v>17.829999999999998</v>
      </c>
      <c r="K33" s="9">
        <v>8</v>
      </c>
      <c r="L33" s="8">
        <v>13.5</v>
      </c>
      <c r="M33" s="8">
        <v>12.88</v>
      </c>
      <c r="N33" s="9">
        <v>1</v>
      </c>
      <c r="O33" s="10">
        <v>12.5</v>
      </c>
    </row>
    <row r="34" spans="1:15" x14ac:dyDescent="0.2">
      <c r="A34" s="2" t="s">
        <v>33</v>
      </c>
      <c r="B34" s="9"/>
      <c r="C34" s="19">
        <v>70254.63</v>
      </c>
      <c r="D34" s="8">
        <v>22.51</v>
      </c>
      <c r="E34" s="9">
        <v>16</v>
      </c>
      <c r="F34" s="7">
        <v>17.34</v>
      </c>
      <c r="G34" s="8">
        <v>26.01</v>
      </c>
      <c r="H34" s="9">
        <v>30</v>
      </c>
      <c r="I34" s="7">
        <v>17.34</v>
      </c>
      <c r="J34" s="8">
        <v>23.97</v>
      </c>
      <c r="K34" s="9">
        <v>9</v>
      </c>
      <c r="L34" s="8">
        <v>17.34</v>
      </c>
      <c r="M34" s="8">
        <v>23.46</v>
      </c>
      <c r="N34" s="9">
        <v>7</v>
      </c>
      <c r="O34" s="10">
        <v>17.34</v>
      </c>
    </row>
    <row r="35" spans="1:15" x14ac:dyDescent="0.2">
      <c r="A35" s="2" t="s">
        <v>34</v>
      </c>
      <c r="B35" s="5">
        <v>6</v>
      </c>
      <c r="C35" s="19">
        <v>68250</v>
      </c>
      <c r="D35" s="8">
        <v>21.4</v>
      </c>
      <c r="E35" s="9">
        <v>12</v>
      </c>
      <c r="F35" s="7">
        <v>0</v>
      </c>
      <c r="G35" s="8">
        <v>22.4</v>
      </c>
      <c r="H35" s="9">
        <v>22</v>
      </c>
      <c r="I35" s="7">
        <v>0</v>
      </c>
      <c r="J35" s="8">
        <v>16.25</v>
      </c>
      <c r="K35" s="46">
        <v>1</v>
      </c>
      <c r="L35" s="8">
        <v>0</v>
      </c>
      <c r="M35" s="8">
        <v>20</v>
      </c>
      <c r="N35" s="46">
        <v>5</v>
      </c>
      <c r="O35" s="10">
        <v>0</v>
      </c>
    </row>
    <row r="36" spans="1:15" x14ac:dyDescent="0.2">
      <c r="A36" s="2" t="s">
        <v>35</v>
      </c>
      <c r="B36" s="5">
        <v>29</v>
      </c>
      <c r="C36" s="19">
        <v>88961.600000000006</v>
      </c>
      <c r="D36" s="8">
        <v>32.700000000000003</v>
      </c>
      <c r="E36" s="9">
        <v>26</v>
      </c>
      <c r="F36" s="7">
        <v>23.59</v>
      </c>
      <c r="G36" s="8">
        <v>34.81</v>
      </c>
      <c r="H36" s="9">
        <v>37</v>
      </c>
      <c r="I36" s="7">
        <v>25.01</v>
      </c>
      <c r="J36" s="8">
        <v>29.35</v>
      </c>
      <c r="K36" s="9">
        <v>3</v>
      </c>
      <c r="L36" s="8">
        <v>25.01</v>
      </c>
      <c r="M36" s="8">
        <v>0</v>
      </c>
      <c r="N36" s="9">
        <v>0</v>
      </c>
      <c r="O36" s="10">
        <v>0</v>
      </c>
    </row>
    <row r="37" spans="1:15" x14ac:dyDescent="0.2">
      <c r="A37" s="2" t="s">
        <v>36</v>
      </c>
      <c r="B37" s="5">
        <v>5</v>
      </c>
      <c r="C37" s="19">
        <v>47632</v>
      </c>
      <c r="D37" s="8">
        <v>19.5</v>
      </c>
      <c r="E37" s="9">
        <v>22</v>
      </c>
      <c r="F37" s="7">
        <v>16.850000000000001</v>
      </c>
      <c r="G37" s="8">
        <v>19.5</v>
      </c>
      <c r="H37" s="9">
        <v>22</v>
      </c>
      <c r="I37" s="7">
        <v>16.850000000000001</v>
      </c>
      <c r="J37" s="8">
        <v>18.25</v>
      </c>
      <c r="K37" s="9">
        <v>10</v>
      </c>
      <c r="L37" s="8">
        <v>14.5</v>
      </c>
      <c r="M37" s="8">
        <v>18.8</v>
      </c>
      <c r="N37" s="9">
        <v>16</v>
      </c>
      <c r="O37" s="10">
        <v>14</v>
      </c>
    </row>
    <row r="38" spans="1:15" x14ac:dyDescent="0.2">
      <c r="A38" s="2" t="s">
        <v>37</v>
      </c>
      <c r="B38" s="5">
        <v>12</v>
      </c>
      <c r="C38" s="19">
        <v>67710</v>
      </c>
      <c r="D38" s="8">
        <v>22.15</v>
      </c>
      <c r="E38" s="9">
        <v>17</v>
      </c>
      <c r="F38" s="7">
        <v>18.079999999999998</v>
      </c>
      <c r="G38" s="8">
        <v>20</v>
      </c>
      <c r="H38" s="9">
        <v>20</v>
      </c>
      <c r="I38" s="7">
        <v>16.739999999999998</v>
      </c>
      <c r="J38" s="8">
        <v>22.15</v>
      </c>
      <c r="K38" s="9">
        <v>17</v>
      </c>
      <c r="L38" s="8">
        <v>15.5</v>
      </c>
      <c r="M38" s="8">
        <v>14.25</v>
      </c>
      <c r="N38" s="9">
        <v>1</v>
      </c>
      <c r="O38" s="10">
        <v>13.3</v>
      </c>
    </row>
    <row r="39" spans="1:15" x14ac:dyDescent="0.2">
      <c r="A39" s="2" t="s">
        <v>38</v>
      </c>
      <c r="B39" s="5">
        <v>14</v>
      </c>
      <c r="C39" s="19">
        <v>73260.14</v>
      </c>
      <c r="D39" s="8">
        <v>24.45</v>
      </c>
      <c r="E39" s="9">
        <v>26</v>
      </c>
      <c r="F39" s="7">
        <v>18.2</v>
      </c>
      <c r="G39" s="8">
        <v>18.73</v>
      </c>
      <c r="H39" s="9">
        <v>14</v>
      </c>
      <c r="I39" s="7">
        <v>14.19</v>
      </c>
      <c r="J39" s="8">
        <v>21.14</v>
      </c>
      <c r="K39" s="9">
        <v>33</v>
      </c>
      <c r="L39" s="8">
        <v>0</v>
      </c>
      <c r="M39" s="8">
        <v>14.5</v>
      </c>
      <c r="N39" s="9">
        <v>1</v>
      </c>
      <c r="O39" s="10">
        <v>14</v>
      </c>
    </row>
    <row r="40" spans="1:15" x14ac:dyDescent="0.2">
      <c r="A40" s="2" t="s">
        <v>39</v>
      </c>
      <c r="B40" s="5">
        <v>5</v>
      </c>
      <c r="C40" s="19">
        <v>60200</v>
      </c>
      <c r="D40" s="8">
        <v>19.64</v>
      </c>
      <c r="E40" s="9">
        <v>3</v>
      </c>
      <c r="F40" s="7">
        <v>18</v>
      </c>
      <c r="G40" s="8">
        <v>20.9</v>
      </c>
      <c r="H40" s="9">
        <v>24</v>
      </c>
      <c r="I40" s="7">
        <v>15</v>
      </c>
      <c r="J40" s="8">
        <v>14.5</v>
      </c>
      <c r="K40" s="9">
        <v>1</v>
      </c>
      <c r="L40" s="8">
        <v>14</v>
      </c>
      <c r="M40" s="8">
        <v>18</v>
      </c>
      <c r="N40" s="9">
        <v>1</v>
      </c>
      <c r="O40" s="10">
        <v>14</v>
      </c>
    </row>
    <row r="41" spans="1:15" x14ac:dyDescent="0.2">
      <c r="A41" s="2" t="s">
        <v>40</v>
      </c>
      <c r="B41" s="5">
        <v>15</v>
      </c>
      <c r="C41" s="19">
        <v>52921.279999999999</v>
      </c>
      <c r="D41" s="8">
        <v>19.54</v>
      </c>
      <c r="E41" s="9">
        <v>9</v>
      </c>
      <c r="F41" s="7">
        <v>15.7</v>
      </c>
      <c r="G41" s="8">
        <v>19.98</v>
      </c>
      <c r="H41" s="46">
        <v>24</v>
      </c>
      <c r="I41" s="7">
        <v>14.93</v>
      </c>
      <c r="J41" s="8">
        <v>17.190000000000001</v>
      </c>
      <c r="K41" s="9">
        <v>4</v>
      </c>
      <c r="L41" s="8">
        <v>14.17</v>
      </c>
      <c r="M41" s="8">
        <v>14.93</v>
      </c>
      <c r="N41" s="9">
        <v>1</v>
      </c>
      <c r="O41" s="10">
        <v>14.93</v>
      </c>
    </row>
    <row r="42" spans="1:15" x14ac:dyDescent="0.2">
      <c r="A42" s="2" t="s">
        <v>41</v>
      </c>
      <c r="B42" s="5">
        <v>7</v>
      </c>
      <c r="C42" s="19">
        <v>66705</v>
      </c>
      <c r="D42" s="8">
        <v>29.63</v>
      </c>
      <c r="E42" s="9">
        <v>0</v>
      </c>
      <c r="F42" s="7">
        <v>23.42</v>
      </c>
      <c r="G42" s="8">
        <v>30.22</v>
      </c>
      <c r="H42" s="9">
        <v>30</v>
      </c>
      <c r="I42" s="7">
        <v>26.23</v>
      </c>
      <c r="J42" s="8">
        <v>23.08</v>
      </c>
      <c r="K42" s="9">
        <v>3</v>
      </c>
      <c r="L42" s="8">
        <v>21.29</v>
      </c>
      <c r="M42" s="8">
        <v>29.63</v>
      </c>
      <c r="N42" s="9">
        <v>0</v>
      </c>
      <c r="O42" s="10">
        <v>23.42</v>
      </c>
    </row>
    <row r="43" spans="1:15" x14ac:dyDescent="0.2">
      <c r="A43" s="2" t="s">
        <v>42</v>
      </c>
      <c r="B43" s="5">
        <v>50</v>
      </c>
      <c r="C43" s="19">
        <v>88587</v>
      </c>
      <c r="D43" s="8">
        <v>33.659999999999997</v>
      </c>
      <c r="E43" s="9">
        <v>2</v>
      </c>
      <c r="F43" s="7">
        <v>27.86</v>
      </c>
      <c r="G43" s="8">
        <v>0</v>
      </c>
      <c r="H43" s="9">
        <v>0</v>
      </c>
      <c r="I43" s="7">
        <v>0</v>
      </c>
      <c r="J43" s="8">
        <v>25.09</v>
      </c>
      <c r="K43" s="9">
        <v>9</v>
      </c>
      <c r="L43" s="8">
        <v>22.21</v>
      </c>
      <c r="M43" s="8">
        <v>22.8</v>
      </c>
      <c r="N43" s="9">
        <v>9</v>
      </c>
      <c r="O43" s="10">
        <v>18.03</v>
      </c>
    </row>
    <row r="44" spans="1:15" x14ac:dyDescent="0.2">
      <c r="A44" s="2" t="s">
        <v>43</v>
      </c>
      <c r="B44" s="5">
        <v>10</v>
      </c>
      <c r="C44" s="19">
        <v>85083.65</v>
      </c>
      <c r="D44" s="8">
        <v>23.41</v>
      </c>
      <c r="E44" s="9">
        <v>7</v>
      </c>
      <c r="F44" s="7">
        <v>22.73</v>
      </c>
      <c r="G44" s="8">
        <v>21.05</v>
      </c>
      <c r="H44" s="9">
        <v>2</v>
      </c>
      <c r="I44" s="7">
        <v>21.05</v>
      </c>
      <c r="J44" s="8">
        <v>0</v>
      </c>
      <c r="K44" s="32">
        <v>0</v>
      </c>
      <c r="L44" s="8">
        <v>15.76</v>
      </c>
      <c r="M44" s="8">
        <v>18.309999999999999</v>
      </c>
      <c r="N44" s="9">
        <v>1</v>
      </c>
      <c r="O44" s="10">
        <v>18.04</v>
      </c>
    </row>
    <row r="45" spans="1:15" x14ac:dyDescent="0.2">
      <c r="A45" s="4" t="s">
        <v>44</v>
      </c>
      <c r="B45" s="12">
        <v>11</v>
      </c>
      <c r="C45" s="21">
        <v>66955.199999999997</v>
      </c>
      <c r="D45" s="17">
        <v>25.9</v>
      </c>
      <c r="E45" s="13">
        <v>11</v>
      </c>
      <c r="F45" s="15">
        <v>14.75</v>
      </c>
      <c r="G45" s="17">
        <v>24.72</v>
      </c>
      <c r="H45" s="13">
        <v>25</v>
      </c>
      <c r="I45" s="15">
        <v>21.33</v>
      </c>
      <c r="J45" s="17">
        <v>22.66</v>
      </c>
      <c r="K45" s="13">
        <v>4</v>
      </c>
      <c r="L45" s="17">
        <v>17</v>
      </c>
      <c r="M45" s="17">
        <v>23.84</v>
      </c>
      <c r="N45" s="13">
        <v>8</v>
      </c>
      <c r="O45" s="14">
        <v>15.75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&amp;K03-0162021 IAC Salary Survey&amp;R&amp;K03+031Clerk's Office</oddHead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5"/>
  <sheetViews>
    <sheetView showGridLines="0" zoomScale="120" zoomScaleNormal="120" zoomScalePageLayoutView="120" workbookViewId="0"/>
  </sheetViews>
  <sheetFormatPr baseColWidth="10" defaultColWidth="11" defaultRowHeight="16" x14ac:dyDescent="0.2"/>
  <cols>
    <col min="1" max="1" width="11" customWidth="1"/>
    <col min="3" max="3" width="16.5" bestFit="1" customWidth="1"/>
    <col min="4" max="4" width="13.83203125" bestFit="1" customWidth="1"/>
  </cols>
  <sheetData>
    <row r="1" spans="1:4" x14ac:dyDescent="0.2">
      <c r="A1" s="1" t="s">
        <v>0</v>
      </c>
      <c r="B1" s="1" t="s">
        <v>45</v>
      </c>
      <c r="C1" s="1" t="s">
        <v>78</v>
      </c>
      <c r="D1" s="1" t="s">
        <v>79</v>
      </c>
    </row>
    <row r="2" spans="1:4" x14ac:dyDescent="0.2">
      <c r="A2" s="4" t="s">
        <v>1</v>
      </c>
      <c r="B2" s="5">
        <v>766</v>
      </c>
      <c r="C2" s="19">
        <v>117550</v>
      </c>
      <c r="D2" s="19">
        <v>117550</v>
      </c>
    </row>
    <row r="3" spans="1:4" x14ac:dyDescent="0.2">
      <c r="A3" s="2" t="s">
        <v>2</v>
      </c>
      <c r="B3" s="5">
        <v>0</v>
      </c>
      <c r="C3" s="19">
        <v>32595</v>
      </c>
      <c r="D3" s="19">
        <v>32592</v>
      </c>
    </row>
    <row r="4" spans="1:4" x14ac:dyDescent="0.2">
      <c r="A4" s="2" t="s">
        <v>3</v>
      </c>
      <c r="B4" s="5">
        <v>158</v>
      </c>
      <c r="C4" s="19">
        <v>71979.179999999993</v>
      </c>
      <c r="D4" s="19">
        <v>71979.179999999993</v>
      </c>
    </row>
    <row r="5" spans="1:4" x14ac:dyDescent="0.2">
      <c r="A5" s="2" t="s">
        <v>4</v>
      </c>
      <c r="B5" s="5">
        <v>11</v>
      </c>
      <c r="C5" s="19">
        <v>20217.52</v>
      </c>
      <c r="D5" s="19">
        <v>20217.52</v>
      </c>
    </row>
    <row r="6" spans="1:4" x14ac:dyDescent="0.2">
      <c r="A6" s="2" t="s">
        <v>5</v>
      </c>
      <c r="B6" s="5">
        <v>3</v>
      </c>
      <c r="C6" s="19">
        <v>18077.759999999998</v>
      </c>
      <c r="D6" s="19">
        <v>18077.759999999998</v>
      </c>
    </row>
    <row r="7" spans="1:4" x14ac:dyDescent="0.2">
      <c r="A7" s="2" t="s">
        <v>6</v>
      </c>
      <c r="B7" s="5">
        <v>8</v>
      </c>
      <c r="C7" s="19">
        <v>67628</v>
      </c>
      <c r="D7" s="19">
        <v>67628</v>
      </c>
    </row>
    <row r="8" spans="1:4" x14ac:dyDescent="0.2">
      <c r="A8" s="2" t="s">
        <v>7</v>
      </c>
      <c r="B8" s="5">
        <v>1</v>
      </c>
      <c r="C8" s="19">
        <v>85704.91</v>
      </c>
      <c r="D8" s="19">
        <v>85704.91</v>
      </c>
    </row>
    <row r="9" spans="1:4" x14ac:dyDescent="0.2">
      <c r="A9" s="2" t="s">
        <v>8</v>
      </c>
      <c r="B9" s="5">
        <v>41</v>
      </c>
      <c r="C9" s="19">
        <v>33457.32</v>
      </c>
      <c r="D9" s="19">
        <v>33457.32</v>
      </c>
    </row>
    <row r="10" spans="1:4" x14ac:dyDescent="0.2">
      <c r="A10" s="2" t="s">
        <v>9</v>
      </c>
      <c r="B10" s="5">
        <v>208</v>
      </c>
      <c r="C10" s="19">
        <v>87037.6</v>
      </c>
      <c r="D10" s="19">
        <v>87037.6</v>
      </c>
    </row>
    <row r="11" spans="1:4" x14ac:dyDescent="0.2">
      <c r="A11" s="2" t="s">
        <v>10</v>
      </c>
      <c r="B11" s="5">
        <v>231</v>
      </c>
      <c r="C11" s="19">
        <v>84872.84</v>
      </c>
      <c r="D11" s="19">
        <v>84872.84</v>
      </c>
    </row>
    <row r="12" spans="1:4" x14ac:dyDescent="0.2">
      <c r="A12" s="2" t="s">
        <v>11</v>
      </c>
      <c r="B12" s="5">
        <v>0</v>
      </c>
      <c r="C12" s="19">
        <v>55752</v>
      </c>
      <c r="D12" s="19">
        <v>53652</v>
      </c>
    </row>
    <row r="13" spans="1:4" x14ac:dyDescent="0.2">
      <c r="A13" s="2" t="s">
        <v>12</v>
      </c>
      <c r="B13" s="5">
        <v>6</v>
      </c>
      <c r="C13" s="19">
        <v>26722</v>
      </c>
      <c r="D13" s="19">
        <v>23571.5</v>
      </c>
    </row>
    <row r="14" spans="1:4" x14ac:dyDescent="0.2">
      <c r="A14" s="2" t="s">
        <v>13</v>
      </c>
      <c r="B14" s="5">
        <v>8</v>
      </c>
      <c r="C14" s="19">
        <f>1328.89*12</f>
        <v>15946.68</v>
      </c>
      <c r="D14" s="19">
        <f>1328.89*12</f>
        <v>15946.68</v>
      </c>
    </row>
    <row r="15" spans="1:4" x14ac:dyDescent="0.2">
      <c r="A15" s="2" t="s">
        <v>14</v>
      </c>
      <c r="B15" s="5">
        <v>291</v>
      </c>
      <c r="C15" s="19">
        <v>95891</v>
      </c>
      <c r="D15" s="19">
        <v>95891</v>
      </c>
    </row>
    <row r="16" spans="1:4" x14ac:dyDescent="0.2">
      <c r="A16" s="2" t="s">
        <v>15</v>
      </c>
      <c r="B16" s="5">
        <v>38</v>
      </c>
      <c r="C16" s="19">
        <v>22750.12</v>
      </c>
      <c r="D16" s="19">
        <v>18387.37</v>
      </c>
    </row>
    <row r="17" spans="1:4" x14ac:dyDescent="0.2">
      <c r="A17" s="2" t="s">
        <v>16</v>
      </c>
      <c r="B17" s="5">
        <v>7</v>
      </c>
      <c r="C17" s="19">
        <v>29262.68</v>
      </c>
      <c r="D17" s="19">
        <v>29262.68</v>
      </c>
    </row>
    <row r="18" spans="1:4" x14ac:dyDescent="0.2">
      <c r="A18" s="4" t="s">
        <v>17</v>
      </c>
      <c r="B18" s="5" t="s">
        <v>91</v>
      </c>
      <c r="C18" s="19" t="s">
        <v>91</v>
      </c>
      <c r="D18" s="19" t="s">
        <v>91</v>
      </c>
    </row>
    <row r="19" spans="1:4" x14ac:dyDescent="0.2">
      <c r="A19" s="2" t="s">
        <v>18</v>
      </c>
      <c r="B19" s="5">
        <v>11</v>
      </c>
      <c r="C19" s="19">
        <v>36269.85</v>
      </c>
      <c r="D19" s="19">
        <v>28454.400000000001</v>
      </c>
    </row>
    <row r="20" spans="1:4" x14ac:dyDescent="0.2">
      <c r="A20" s="2" t="s">
        <v>19</v>
      </c>
      <c r="B20" s="5">
        <v>4</v>
      </c>
      <c r="C20" s="19">
        <v>26818</v>
      </c>
      <c r="D20" s="19">
        <v>26818</v>
      </c>
    </row>
    <row r="21" spans="1:4" x14ac:dyDescent="0.2">
      <c r="A21" s="2" t="s">
        <v>20</v>
      </c>
      <c r="B21" s="5">
        <v>7</v>
      </c>
      <c r="C21" s="19">
        <v>48088</v>
      </c>
      <c r="D21" s="19">
        <v>48088</v>
      </c>
    </row>
    <row r="22" spans="1:4" x14ac:dyDescent="0.2">
      <c r="A22" s="2" t="s">
        <v>21</v>
      </c>
      <c r="B22" s="5">
        <v>4</v>
      </c>
      <c r="C22" s="19">
        <v>30288.31</v>
      </c>
      <c r="D22" s="19">
        <v>27969.79</v>
      </c>
    </row>
    <row r="23" spans="1:4" x14ac:dyDescent="0.2">
      <c r="A23" s="2" t="s">
        <v>22</v>
      </c>
      <c r="B23" s="5">
        <v>9</v>
      </c>
      <c r="C23" s="19">
        <v>48798</v>
      </c>
      <c r="D23" s="19">
        <v>42363</v>
      </c>
    </row>
    <row r="24" spans="1:4" x14ac:dyDescent="0.2">
      <c r="A24" s="2" t="s">
        <v>23</v>
      </c>
      <c r="B24" s="5">
        <v>7</v>
      </c>
      <c r="C24" s="19">
        <v>42675</v>
      </c>
      <c r="D24" s="19">
        <v>42675</v>
      </c>
    </row>
    <row r="25" spans="1:4" x14ac:dyDescent="0.2">
      <c r="A25" s="2" t="s">
        <v>24</v>
      </c>
      <c r="B25" s="5">
        <v>3</v>
      </c>
      <c r="C25" s="19">
        <v>37325</v>
      </c>
      <c r="D25" s="19">
        <v>35434</v>
      </c>
    </row>
    <row r="26" spans="1:4" x14ac:dyDescent="0.2">
      <c r="A26" s="2" t="s">
        <v>25</v>
      </c>
      <c r="B26" s="5">
        <v>5</v>
      </c>
      <c r="C26" s="19">
        <v>26695</v>
      </c>
      <c r="D26" s="19">
        <v>26695</v>
      </c>
    </row>
    <row r="27" spans="1:4" x14ac:dyDescent="0.2">
      <c r="A27" s="2" t="s">
        <v>26</v>
      </c>
      <c r="B27" s="5">
        <v>8</v>
      </c>
      <c r="C27" s="19">
        <v>28628</v>
      </c>
      <c r="D27" s="19">
        <v>28628</v>
      </c>
    </row>
    <row r="28" spans="1:4" x14ac:dyDescent="0.2">
      <c r="A28" s="2" t="s">
        <v>27</v>
      </c>
      <c r="B28" s="5">
        <v>11</v>
      </c>
      <c r="C28" s="19">
        <v>40646.82</v>
      </c>
      <c r="D28" s="19">
        <v>37646.85</v>
      </c>
    </row>
    <row r="29" spans="1:4" x14ac:dyDescent="0.2">
      <c r="A29" s="2" t="s">
        <v>28</v>
      </c>
      <c r="B29" s="5">
        <v>279</v>
      </c>
      <c r="C29" s="19">
        <v>76545.039999999994</v>
      </c>
      <c r="D29" s="19">
        <v>76545.039999999994</v>
      </c>
    </row>
    <row r="30" spans="1:4" x14ac:dyDescent="0.2">
      <c r="A30" s="2" t="s">
        <v>29</v>
      </c>
      <c r="B30" s="5">
        <v>8</v>
      </c>
      <c r="C30" s="19">
        <v>56700</v>
      </c>
      <c r="D30" s="19">
        <v>54300</v>
      </c>
    </row>
    <row r="31" spans="1:4" x14ac:dyDescent="0.2">
      <c r="A31" s="2" t="s">
        <v>30</v>
      </c>
      <c r="B31" s="5">
        <v>34</v>
      </c>
      <c r="C31" s="19">
        <v>29900</v>
      </c>
      <c r="D31" s="19">
        <v>29900</v>
      </c>
    </row>
    <row r="32" spans="1:4" x14ac:dyDescent="0.2">
      <c r="A32" s="2" t="s">
        <v>31</v>
      </c>
      <c r="B32" s="5">
        <v>4</v>
      </c>
      <c r="C32" s="19">
        <v>14972</v>
      </c>
      <c r="D32" s="19">
        <v>14972</v>
      </c>
    </row>
    <row r="33" spans="1:4" x14ac:dyDescent="0.2">
      <c r="A33" s="2" t="s">
        <v>32</v>
      </c>
      <c r="B33" s="5">
        <v>2</v>
      </c>
      <c r="C33" s="19">
        <v>33238</v>
      </c>
      <c r="D33" s="19">
        <v>31385</v>
      </c>
    </row>
    <row r="34" spans="1:4" x14ac:dyDescent="0.2">
      <c r="A34" s="2" t="s">
        <v>33</v>
      </c>
      <c r="B34" s="5">
        <v>16</v>
      </c>
      <c r="C34" s="19">
        <v>35448.870000000003</v>
      </c>
      <c r="D34" s="19">
        <v>35448.870000000003</v>
      </c>
    </row>
    <row r="35" spans="1:4" x14ac:dyDescent="0.2">
      <c r="A35" s="2" t="s">
        <v>34</v>
      </c>
      <c r="B35" s="5">
        <v>0</v>
      </c>
      <c r="C35" s="19">
        <v>23448.880000000001</v>
      </c>
      <c r="D35" s="19">
        <v>23448.880000000001</v>
      </c>
    </row>
    <row r="36" spans="1:4" x14ac:dyDescent="0.2">
      <c r="A36" s="2" t="s">
        <v>35</v>
      </c>
      <c r="B36" s="5">
        <v>9</v>
      </c>
      <c r="C36" s="19">
        <v>74401.600000000006</v>
      </c>
      <c r="D36" s="19">
        <v>74401.600000000006</v>
      </c>
    </row>
    <row r="37" spans="1:4" x14ac:dyDescent="0.2">
      <c r="A37" s="2" t="s">
        <v>36</v>
      </c>
      <c r="B37" s="5">
        <v>15</v>
      </c>
      <c r="C37" s="19">
        <v>14144</v>
      </c>
      <c r="D37" s="19">
        <v>14144</v>
      </c>
    </row>
    <row r="38" spans="1:4" x14ac:dyDescent="0.2">
      <c r="A38" s="2" t="s">
        <v>37</v>
      </c>
      <c r="B38" s="5">
        <v>10</v>
      </c>
      <c r="C38" s="19">
        <v>29773</v>
      </c>
      <c r="D38" s="19">
        <v>29773</v>
      </c>
    </row>
    <row r="39" spans="1:4" x14ac:dyDescent="0.2">
      <c r="A39" s="2" t="s">
        <v>38</v>
      </c>
      <c r="B39" s="5">
        <v>6</v>
      </c>
      <c r="C39" s="19">
        <v>36292.51</v>
      </c>
      <c r="D39" s="19">
        <v>35092.51</v>
      </c>
    </row>
    <row r="40" spans="1:4" x14ac:dyDescent="0.2">
      <c r="A40" s="2" t="s">
        <v>39</v>
      </c>
      <c r="B40" s="5">
        <v>3</v>
      </c>
      <c r="C40" s="19">
        <v>27890</v>
      </c>
      <c r="D40" s="19">
        <v>26500</v>
      </c>
    </row>
    <row r="41" spans="1:4" x14ac:dyDescent="0.2">
      <c r="A41" s="2" t="s">
        <v>40</v>
      </c>
      <c r="B41" s="5">
        <v>7</v>
      </c>
      <c r="C41" s="19">
        <v>45007.42</v>
      </c>
      <c r="D41" s="19">
        <v>45007.42</v>
      </c>
    </row>
    <row r="42" spans="1:4" x14ac:dyDescent="0.2">
      <c r="A42" s="2" t="s">
        <v>41</v>
      </c>
      <c r="B42" s="5">
        <v>7</v>
      </c>
      <c r="C42" s="19">
        <v>35120</v>
      </c>
      <c r="D42" s="19">
        <v>34101</v>
      </c>
    </row>
    <row r="43" spans="1:4" x14ac:dyDescent="0.2">
      <c r="A43" s="2" t="s">
        <v>42</v>
      </c>
      <c r="B43" s="5">
        <v>12</v>
      </c>
      <c r="C43" s="19">
        <v>88587.199999999997</v>
      </c>
      <c r="D43" s="19">
        <v>88587.199999999997</v>
      </c>
    </row>
    <row r="44" spans="1:4" x14ac:dyDescent="0.2">
      <c r="A44" s="2" t="s">
        <v>43</v>
      </c>
      <c r="B44" s="5">
        <v>7</v>
      </c>
      <c r="C44" s="19">
        <v>52049.440000000002</v>
      </c>
      <c r="D44" s="19">
        <v>52049.440000000002</v>
      </c>
    </row>
    <row r="45" spans="1:4" x14ac:dyDescent="0.2">
      <c r="A45" s="4" t="s">
        <v>44</v>
      </c>
      <c r="B45" s="12">
        <v>5</v>
      </c>
      <c r="C45" s="21">
        <v>34964.800000000003</v>
      </c>
      <c r="D45" s="21">
        <v>34278.400000000001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&amp;K03-0172021 IAC Salary Survey&amp;R&amp;K03+032Commissioner's Office</oddHead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5"/>
  <sheetViews>
    <sheetView showGridLines="0" zoomScale="120" zoomScaleNormal="120" zoomScalePageLayoutView="120" workbookViewId="0"/>
  </sheetViews>
  <sheetFormatPr baseColWidth="10" defaultColWidth="11" defaultRowHeight="16" x14ac:dyDescent="0.2"/>
  <cols>
    <col min="1" max="1" width="11" customWidth="1"/>
    <col min="4" max="4" width="11.5" bestFit="1" customWidth="1"/>
    <col min="6" max="6" width="11.6640625" customWidth="1"/>
  </cols>
  <sheetData>
    <row r="1" spans="1:6" x14ac:dyDescent="0.2">
      <c r="A1" s="1" t="s">
        <v>0</v>
      </c>
      <c r="B1" s="1" t="s">
        <v>45</v>
      </c>
      <c r="C1" s="1" t="s">
        <v>80</v>
      </c>
      <c r="D1" s="1" t="s">
        <v>117</v>
      </c>
      <c r="E1" s="1" t="s">
        <v>116</v>
      </c>
      <c r="F1" s="1" t="s">
        <v>99</v>
      </c>
    </row>
    <row r="2" spans="1:6" x14ac:dyDescent="0.2">
      <c r="A2" s="4" t="s">
        <v>1</v>
      </c>
      <c r="B2" s="5">
        <v>27</v>
      </c>
      <c r="C2" s="19">
        <v>108431</v>
      </c>
      <c r="D2" s="8">
        <v>43.03</v>
      </c>
      <c r="E2" s="9">
        <v>1</v>
      </c>
      <c r="F2" s="8">
        <v>43.03</v>
      </c>
    </row>
    <row r="3" spans="1:6" x14ac:dyDescent="0.2">
      <c r="A3" s="2" t="s">
        <v>2</v>
      </c>
      <c r="B3" s="5">
        <v>1</v>
      </c>
      <c r="C3" s="19">
        <v>5383.56</v>
      </c>
      <c r="D3" s="19" t="s">
        <v>219</v>
      </c>
      <c r="E3" s="9">
        <v>4</v>
      </c>
      <c r="F3" s="8">
        <v>26</v>
      </c>
    </row>
    <row r="4" spans="1:6" x14ac:dyDescent="0.2">
      <c r="A4" s="2" t="s">
        <v>3</v>
      </c>
      <c r="B4" s="5">
        <v>1</v>
      </c>
      <c r="C4" s="19">
        <v>71979</v>
      </c>
      <c r="D4" s="8">
        <v>31.3</v>
      </c>
      <c r="E4" s="9">
        <v>2</v>
      </c>
      <c r="F4" s="8">
        <v>31.3</v>
      </c>
    </row>
    <row r="5" spans="1:6" x14ac:dyDescent="0.2">
      <c r="A5" s="2" t="s">
        <v>4</v>
      </c>
      <c r="B5" s="5">
        <v>2</v>
      </c>
      <c r="C5" s="19">
        <v>8146.43</v>
      </c>
      <c r="D5" s="8">
        <v>0</v>
      </c>
      <c r="E5" s="9">
        <v>0</v>
      </c>
      <c r="F5" s="8">
        <v>0</v>
      </c>
    </row>
    <row r="6" spans="1:6" x14ac:dyDescent="0.2">
      <c r="A6" s="2" t="s">
        <v>5</v>
      </c>
      <c r="B6" s="5">
        <v>1</v>
      </c>
      <c r="C6" s="19">
        <v>13112.76</v>
      </c>
      <c r="D6" s="19">
        <v>0</v>
      </c>
      <c r="E6" s="9">
        <v>0</v>
      </c>
      <c r="F6" s="8">
        <v>0</v>
      </c>
    </row>
    <row r="7" spans="1:6" x14ac:dyDescent="0.2">
      <c r="A7" s="2" t="s">
        <v>6</v>
      </c>
      <c r="B7" s="5">
        <v>4</v>
      </c>
      <c r="C7" s="19">
        <v>20226</v>
      </c>
      <c r="D7" s="19" t="s">
        <v>232</v>
      </c>
      <c r="E7" s="9">
        <v>4</v>
      </c>
      <c r="F7" s="8" t="s">
        <v>232</v>
      </c>
    </row>
    <row r="8" spans="1:6" x14ac:dyDescent="0.2">
      <c r="A8" s="2" t="s">
        <v>7</v>
      </c>
      <c r="B8" s="5">
        <v>0</v>
      </c>
      <c r="C8" s="19">
        <v>46136.62</v>
      </c>
      <c r="D8" s="19">
        <v>0</v>
      </c>
      <c r="E8" s="9">
        <v>0</v>
      </c>
      <c r="F8" s="8">
        <v>0</v>
      </c>
    </row>
    <row r="9" spans="1:6" x14ac:dyDescent="0.2">
      <c r="A9" s="2" t="s">
        <v>8</v>
      </c>
      <c r="B9" s="5">
        <v>3</v>
      </c>
      <c r="C9" s="19">
        <v>13261.97</v>
      </c>
      <c r="D9" s="43">
        <v>9.42</v>
      </c>
      <c r="E9" s="9">
        <v>5</v>
      </c>
      <c r="F9" s="8">
        <v>8.68</v>
      </c>
    </row>
    <row r="10" spans="1:6" x14ac:dyDescent="0.2">
      <c r="A10" s="2" t="s">
        <v>9</v>
      </c>
      <c r="B10" s="5">
        <v>3</v>
      </c>
      <c r="C10" s="19">
        <v>53687.69</v>
      </c>
      <c r="D10" s="8">
        <v>0</v>
      </c>
      <c r="E10" s="9">
        <v>0</v>
      </c>
      <c r="F10" s="8">
        <v>15.59</v>
      </c>
    </row>
    <row r="11" spans="1:6" x14ac:dyDescent="0.2">
      <c r="A11" s="2" t="s">
        <v>10</v>
      </c>
      <c r="B11" s="5">
        <v>2</v>
      </c>
      <c r="C11" s="19">
        <v>28994.68</v>
      </c>
      <c r="D11" s="8">
        <v>0</v>
      </c>
      <c r="E11" s="9">
        <v>0</v>
      </c>
      <c r="F11" s="8">
        <v>0</v>
      </c>
    </row>
    <row r="12" spans="1:6" x14ac:dyDescent="0.2">
      <c r="A12" s="2" t="s">
        <v>11</v>
      </c>
      <c r="B12" s="5">
        <v>0</v>
      </c>
      <c r="C12" s="19">
        <v>45228</v>
      </c>
      <c r="D12" s="19">
        <v>0</v>
      </c>
      <c r="E12" s="9">
        <v>0</v>
      </c>
      <c r="F12" s="8">
        <v>0</v>
      </c>
    </row>
    <row r="13" spans="1:6" x14ac:dyDescent="0.2">
      <c r="A13" s="2" t="s">
        <v>12</v>
      </c>
      <c r="B13" s="5">
        <v>1</v>
      </c>
      <c r="C13" s="19">
        <v>12201</v>
      </c>
      <c r="D13" s="8" t="s">
        <v>236</v>
      </c>
      <c r="E13" s="9">
        <v>4</v>
      </c>
      <c r="F13" s="8">
        <v>0</v>
      </c>
    </row>
    <row r="14" spans="1:6" x14ac:dyDescent="0.2">
      <c r="A14" s="2" t="s">
        <v>13</v>
      </c>
      <c r="B14" s="5">
        <v>0</v>
      </c>
      <c r="C14" s="19">
        <f>371.25*12</f>
        <v>4455</v>
      </c>
      <c r="D14" s="19">
        <v>0</v>
      </c>
      <c r="E14" s="9">
        <v>0</v>
      </c>
      <c r="F14" s="8">
        <v>0</v>
      </c>
    </row>
    <row r="15" spans="1:6" x14ac:dyDescent="0.2">
      <c r="A15" s="2" t="s">
        <v>14</v>
      </c>
      <c r="B15" s="5">
        <v>6</v>
      </c>
      <c r="C15" s="19">
        <v>84912</v>
      </c>
      <c r="D15" s="7">
        <v>40.590000000000003</v>
      </c>
      <c r="E15" s="9">
        <v>9</v>
      </c>
      <c r="F15" s="8">
        <v>35.659999999999997</v>
      </c>
    </row>
    <row r="16" spans="1:6" x14ac:dyDescent="0.2">
      <c r="A16" s="2" t="s">
        <v>15</v>
      </c>
      <c r="B16" s="5">
        <v>1</v>
      </c>
      <c r="C16" s="19">
        <v>6392.39</v>
      </c>
      <c r="D16" s="19" t="s">
        <v>241</v>
      </c>
      <c r="E16" s="9">
        <v>3</v>
      </c>
      <c r="F16" s="19">
        <v>0</v>
      </c>
    </row>
    <row r="17" spans="1:6" x14ac:dyDescent="0.2">
      <c r="A17" s="2" t="s">
        <v>16</v>
      </c>
      <c r="B17" s="5">
        <v>1</v>
      </c>
      <c r="C17" s="19">
        <v>16380.55</v>
      </c>
      <c r="D17" s="19" t="s">
        <v>223</v>
      </c>
      <c r="E17" s="9">
        <v>2</v>
      </c>
      <c r="F17" s="8" t="s">
        <v>224</v>
      </c>
    </row>
    <row r="18" spans="1:6" x14ac:dyDescent="0.2">
      <c r="A18" s="4" t="s">
        <v>17</v>
      </c>
      <c r="B18" s="5" t="s">
        <v>91</v>
      </c>
      <c r="C18" s="19" t="s">
        <v>91</v>
      </c>
      <c r="D18" s="19" t="s">
        <v>91</v>
      </c>
      <c r="E18" s="9" t="s">
        <v>91</v>
      </c>
      <c r="F18" s="8" t="s">
        <v>91</v>
      </c>
    </row>
    <row r="19" spans="1:6" x14ac:dyDescent="0.2">
      <c r="A19" s="2" t="s">
        <v>18</v>
      </c>
      <c r="B19" s="5">
        <v>2</v>
      </c>
      <c r="C19" s="19">
        <v>12378.3</v>
      </c>
      <c r="D19" s="22">
        <v>39.72</v>
      </c>
      <c r="E19" s="9">
        <v>8</v>
      </c>
      <c r="F19" s="22">
        <v>0</v>
      </c>
    </row>
    <row r="20" spans="1:6" x14ac:dyDescent="0.2">
      <c r="A20" s="2" t="s">
        <v>19</v>
      </c>
      <c r="B20" s="5">
        <v>2</v>
      </c>
      <c r="C20" s="19">
        <v>12500</v>
      </c>
      <c r="D20" s="8">
        <v>0</v>
      </c>
      <c r="E20" s="9">
        <v>0</v>
      </c>
      <c r="F20" s="8">
        <v>0</v>
      </c>
    </row>
    <row r="21" spans="1:6" x14ac:dyDescent="0.2">
      <c r="A21" s="2" t="s">
        <v>20</v>
      </c>
      <c r="B21" s="5">
        <v>1</v>
      </c>
      <c r="C21" s="19">
        <v>13424</v>
      </c>
      <c r="D21" s="8">
        <v>0</v>
      </c>
      <c r="E21" s="9">
        <v>0</v>
      </c>
      <c r="F21" s="8">
        <v>0</v>
      </c>
    </row>
    <row r="22" spans="1:6" x14ac:dyDescent="0.2">
      <c r="A22" s="2" t="s">
        <v>21</v>
      </c>
      <c r="B22" s="5">
        <v>0</v>
      </c>
      <c r="C22" s="19">
        <v>5962.31</v>
      </c>
      <c r="D22" s="19">
        <v>0</v>
      </c>
      <c r="E22" s="9">
        <v>0</v>
      </c>
      <c r="F22" s="8">
        <v>0</v>
      </c>
    </row>
    <row r="23" spans="1:6" x14ac:dyDescent="0.2">
      <c r="A23" s="2" t="s">
        <v>22</v>
      </c>
      <c r="B23" s="5">
        <v>2</v>
      </c>
      <c r="C23" s="19">
        <v>20000</v>
      </c>
      <c r="D23" s="51">
        <v>12.3</v>
      </c>
      <c r="E23" s="9">
        <v>10</v>
      </c>
      <c r="F23" s="22">
        <v>12.3</v>
      </c>
    </row>
    <row r="24" spans="1:6" x14ac:dyDescent="0.2">
      <c r="A24" s="2" t="s">
        <v>23</v>
      </c>
      <c r="B24" s="5">
        <v>2</v>
      </c>
      <c r="C24" s="19">
        <v>13889</v>
      </c>
      <c r="D24" s="19">
        <v>0</v>
      </c>
      <c r="E24" s="9">
        <v>0</v>
      </c>
      <c r="F24" s="8">
        <v>0</v>
      </c>
    </row>
    <row r="25" spans="1:6" x14ac:dyDescent="0.2">
      <c r="A25" s="2" t="s">
        <v>24</v>
      </c>
      <c r="B25" s="5">
        <v>3</v>
      </c>
      <c r="C25" s="19">
        <v>11588.12</v>
      </c>
      <c r="D25" s="19">
        <v>22</v>
      </c>
      <c r="E25" s="9">
        <v>15</v>
      </c>
      <c r="F25" s="8">
        <v>10.3</v>
      </c>
    </row>
    <row r="26" spans="1:6" x14ac:dyDescent="0.2">
      <c r="A26" s="2" t="s">
        <v>25</v>
      </c>
      <c r="B26" s="5">
        <v>0</v>
      </c>
      <c r="C26" s="19">
        <v>10300</v>
      </c>
      <c r="D26" s="19">
        <v>0</v>
      </c>
      <c r="E26" s="9">
        <v>0</v>
      </c>
      <c r="F26" s="8">
        <v>0</v>
      </c>
    </row>
    <row r="27" spans="1:6" x14ac:dyDescent="0.2">
      <c r="A27" s="2" t="s">
        <v>26</v>
      </c>
      <c r="B27" s="5">
        <v>1</v>
      </c>
      <c r="C27" s="19">
        <v>8466</v>
      </c>
      <c r="D27" s="8" t="s">
        <v>216</v>
      </c>
      <c r="E27" s="9">
        <v>0</v>
      </c>
      <c r="F27" s="8">
        <v>0</v>
      </c>
    </row>
    <row r="28" spans="1:6" x14ac:dyDescent="0.2">
      <c r="A28" s="2" t="s">
        <v>27</v>
      </c>
      <c r="B28" s="5">
        <v>0</v>
      </c>
      <c r="C28" s="19">
        <v>10902.07</v>
      </c>
      <c r="D28" s="19">
        <v>0</v>
      </c>
      <c r="E28" s="9">
        <v>0</v>
      </c>
      <c r="F28" s="8">
        <v>0</v>
      </c>
    </row>
    <row r="29" spans="1:6" x14ac:dyDescent="0.2">
      <c r="A29" s="2" t="s">
        <v>28</v>
      </c>
      <c r="B29" s="5">
        <v>3</v>
      </c>
      <c r="C29" s="19">
        <v>66344.460000000006</v>
      </c>
      <c r="D29" s="8">
        <v>30.388000000000002</v>
      </c>
      <c r="E29" s="9">
        <v>6</v>
      </c>
      <c r="F29" s="8">
        <v>26.672999999999998</v>
      </c>
    </row>
    <row r="30" spans="1:6" x14ac:dyDescent="0.2">
      <c r="A30" s="2" t="s">
        <v>29</v>
      </c>
      <c r="B30" s="5">
        <v>0</v>
      </c>
      <c r="C30" s="19">
        <v>26568</v>
      </c>
      <c r="D30" s="19">
        <v>0</v>
      </c>
      <c r="E30" s="9">
        <v>0</v>
      </c>
      <c r="F30" s="8">
        <v>0</v>
      </c>
    </row>
    <row r="31" spans="1:6" x14ac:dyDescent="0.2">
      <c r="A31" s="2" t="s">
        <v>30</v>
      </c>
      <c r="B31" s="5">
        <v>1</v>
      </c>
      <c r="C31" s="19">
        <v>12750</v>
      </c>
      <c r="D31" s="19">
        <v>0</v>
      </c>
      <c r="E31" s="9">
        <v>0</v>
      </c>
      <c r="F31" s="8">
        <v>0</v>
      </c>
    </row>
    <row r="32" spans="1:6" x14ac:dyDescent="0.2">
      <c r="A32" s="2" t="s">
        <v>31</v>
      </c>
      <c r="B32" s="5">
        <v>0</v>
      </c>
      <c r="C32" s="19">
        <v>3210</v>
      </c>
      <c r="D32" s="19">
        <v>0</v>
      </c>
      <c r="E32" s="9">
        <v>0</v>
      </c>
      <c r="F32" s="8">
        <v>0</v>
      </c>
    </row>
    <row r="33" spans="1:6" x14ac:dyDescent="0.2">
      <c r="A33" s="2" t="s">
        <v>32</v>
      </c>
      <c r="B33" s="5">
        <v>0</v>
      </c>
      <c r="C33" s="19">
        <v>5562</v>
      </c>
      <c r="D33" s="19">
        <v>0</v>
      </c>
      <c r="E33" s="9">
        <v>0</v>
      </c>
      <c r="F33" s="10">
        <v>0</v>
      </c>
    </row>
    <row r="34" spans="1:6" x14ac:dyDescent="0.2">
      <c r="A34" s="2" t="s">
        <v>33</v>
      </c>
      <c r="B34" s="5">
        <v>4</v>
      </c>
      <c r="C34" s="19">
        <v>14917.03</v>
      </c>
      <c r="D34" s="8">
        <v>0</v>
      </c>
      <c r="E34" s="9">
        <v>0</v>
      </c>
      <c r="F34" s="8">
        <v>0</v>
      </c>
    </row>
    <row r="35" spans="1:6" x14ac:dyDescent="0.2">
      <c r="A35" s="2" t="s">
        <v>34</v>
      </c>
      <c r="B35" s="5">
        <v>2</v>
      </c>
      <c r="C35" s="19">
        <v>14683.5</v>
      </c>
      <c r="D35" s="8">
        <v>16.239999999999998</v>
      </c>
      <c r="E35" s="9">
        <v>5</v>
      </c>
      <c r="F35" s="8">
        <v>0</v>
      </c>
    </row>
    <row r="36" spans="1:6" x14ac:dyDescent="0.2">
      <c r="A36" s="2" t="s">
        <v>35</v>
      </c>
      <c r="B36" s="5">
        <v>1</v>
      </c>
      <c r="C36" s="19">
        <v>60070.400000000001</v>
      </c>
      <c r="D36" s="8">
        <v>21.4</v>
      </c>
      <c r="E36" s="9">
        <v>3</v>
      </c>
      <c r="F36" s="8">
        <v>19.23</v>
      </c>
    </row>
    <row r="37" spans="1:6" x14ac:dyDescent="0.2">
      <c r="A37" s="2" t="s">
        <v>36</v>
      </c>
      <c r="B37" s="5">
        <v>0</v>
      </c>
      <c r="C37" s="19">
        <v>3203.3</v>
      </c>
      <c r="D37" s="19">
        <v>0</v>
      </c>
      <c r="E37" s="9">
        <v>0</v>
      </c>
      <c r="F37" s="8">
        <v>0</v>
      </c>
    </row>
    <row r="38" spans="1:6" x14ac:dyDescent="0.2">
      <c r="A38" s="2" t="s">
        <v>37</v>
      </c>
      <c r="B38" s="5">
        <v>1</v>
      </c>
      <c r="C38" s="19">
        <v>22600</v>
      </c>
      <c r="D38" s="8">
        <v>20</v>
      </c>
      <c r="E38" s="9">
        <v>2</v>
      </c>
      <c r="F38" s="8">
        <v>15</v>
      </c>
    </row>
    <row r="39" spans="1:6" x14ac:dyDescent="0.2">
      <c r="A39" s="2" t="s">
        <v>38</v>
      </c>
      <c r="B39" s="5">
        <v>0</v>
      </c>
      <c r="C39" s="19">
        <v>35084.04</v>
      </c>
      <c r="D39" s="19">
        <v>0</v>
      </c>
      <c r="E39" s="9">
        <v>0</v>
      </c>
      <c r="F39" s="8">
        <v>0</v>
      </c>
    </row>
    <row r="40" spans="1:6" x14ac:dyDescent="0.2">
      <c r="A40" s="2" t="s">
        <v>39</v>
      </c>
      <c r="B40" s="5">
        <v>0</v>
      </c>
      <c r="C40" s="19">
        <v>12410</v>
      </c>
      <c r="D40" s="19">
        <v>0</v>
      </c>
      <c r="E40" s="9">
        <v>0</v>
      </c>
      <c r="F40" s="8">
        <v>0</v>
      </c>
    </row>
    <row r="41" spans="1:6" x14ac:dyDescent="0.2">
      <c r="A41" s="2" t="s">
        <v>40</v>
      </c>
      <c r="B41" s="5">
        <v>0</v>
      </c>
      <c r="C41" s="19">
        <v>10120</v>
      </c>
      <c r="D41" s="19">
        <v>0</v>
      </c>
      <c r="E41" s="9">
        <v>0</v>
      </c>
      <c r="F41" s="8">
        <v>0</v>
      </c>
    </row>
    <row r="42" spans="1:6" x14ac:dyDescent="0.2">
      <c r="A42" s="2" t="s">
        <v>41</v>
      </c>
      <c r="B42" s="5">
        <v>0</v>
      </c>
      <c r="C42" s="19">
        <v>14492</v>
      </c>
      <c r="D42" s="19">
        <v>0</v>
      </c>
      <c r="E42" s="9">
        <v>0</v>
      </c>
      <c r="F42" s="8">
        <v>0</v>
      </c>
    </row>
    <row r="43" spans="1:6" x14ac:dyDescent="0.2">
      <c r="A43" s="2" t="s">
        <v>42</v>
      </c>
      <c r="B43" s="5">
        <v>4</v>
      </c>
      <c r="C43" s="19">
        <v>73736</v>
      </c>
      <c r="D43" s="8">
        <v>26.14</v>
      </c>
      <c r="E43" s="9">
        <v>6</v>
      </c>
      <c r="F43" s="8">
        <v>24.87</v>
      </c>
    </row>
    <row r="44" spans="1:6" x14ac:dyDescent="0.2">
      <c r="A44" s="2" t="s">
        <v>43</v>
      </c>
      <c r="B44" s="5">
        <v>1</v>
      </c>
      <c r="C44" s="19">
        <v>42542.07</v>
      </c>
      <c r="D44" s="19">
        <v>0</v>
      </c>
      <c r="E44" s="9">
        <v>0</v>
      </c>
      <c r="F44" s="19">
        <v>0</v>
      </c>
    </row>
    <row r="45" spans="1:6" x14ac:dyDescent="0.2">
      <c r="A45" s="4" t="s">
        <v>44</v>
      </c>
      <c r="B45" s="12">
        <v>0</v>
      </c>
      <c r="C45" s="21">
        <v>10300</v>
      </c>
      <c r="D45" s="21">
        <v>0</v>
      </c>
      <c r="E45" s="54">
        <v>0</v>
      </c>
      <c r="F45" s="17">
        <v>0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&amp;K03-0172021 IAC Salary Survey&amp;R&amp;K03+032Coroner's Office</oddHead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"/>
  <sheetViews>
    <sheetView showGridLines="0" zoomScale="120" zoomScaleNormal="120" zoomScalePageLayoutView="120" workbookViewId="0"/>
  </sheetViews>
  <sheetFormatPr baseColWidth="10" defaultColWidth="11" defaultRowHeight="16" x14ac:dyDescent="0.2"/>
  <cols>
    <col min="1" max="1" width="11" customWidth="1"/>
    <col min="4" max="4" width="12.5" bestFit="1" customWidth="1"/>
  </cols>
  <sheetData>
    <row r="1" spans="1:6" x14ac:dyDescent="0.2">
      <c r="A1" s="1" t="s">
        <v>0</v>
      </c>
      <c r="B1" s="1" t="s">
        <v>45</v>
      </c>
      <c r="C1" s="1" t="s">
        <v>81</v>
      </c>
      <c r="D1" s="1" t="s">
        <v>117</v>
      </c>
      <c r="E1" s="1" t="s">
        <v>98</v>
      </c>
      <c r="F1" s="1" t="s">
        <v>118</v>
      </c>
    </row>
    <row r="2" spans="1:6" x14ac:dyDescent="0.2">
      <c r="A2" s="4" t="s">
        <v>1</v>
      </c>
      <c r="B2" s="5">
        <v>175</v>
      </c>
      <c r="C2" s="19">
        <v>168479</v>
      </c>
      <c r="D2" s="8">
        <f>162511/2080</f>
        <v>78.130288461538456</v>
      </c>
      <c r="E2" s="9">
        <v>39</v>
      </c>
      <c r="F2" s="8">
        <v>68.760000000000005</v>
      </c>
    </row>
    <row r="3" spans="1:6" x14ac:dyDescent="0.2">
      <c r="A3" s="2" t="s">
        <v>2</v>
      </c>
      <c r="B3" s="5">
        <v>1</v>
      </c>
      <c r="C3" s="19">
        <v>108726.8</v>
      </c>
      <c r="D3" s="8">
        <v>24.08</v>
      </c>
      <c r="E3" s="9">
        <v>1.5</v>
      </c>
      <c r="F3" s="8">
        <v>23.04</v>
      </c>
    </row>
    <row r="4" spans="1:6" x14ac:dyDescent="0.2">
      <c r="A4" s="2" t="s">
        <v>3</v>
      </c>
      <c r="B4" s="5">
        <v>20</v>
      </c>
      <c r="C4" s="19">
        <v>101364.64</v>
      </c>
      <c r="D4" s="8">
        <v>45.38</v>
      </c>
      <c r="E4" s="9">
        <v>8</v>
      </c>
      <c r="F4" s="8">
        <v>43.28</v>
      </c>
    </row>
    <row r="5" spans="1:6" x14ac:dyDescent="0.2">
      <c r="A5" s="2" t="s">
        <v>4</v>
      </c>
      <c r="B5" s="5">
        <v>1</v>
      </c>
      <c r="C5" s="19">
        <v>64927.08</v>
      </c>
      <c r="D5" s="19">
        <v>0</v>
      </c>
      <c r="E5" s="9">
        <v>0</v>
      </c>
      <c r="F5" s="8">
        <v>0</v>
      </c>
    </row>
    <row r="6" spans="1:6" x14ac:dyDescent="0.2">
      <c r="A6" s="2" t="s">
        <v>5</v>
      </c>
      <c r="B6" s="5">
        <v>2</v>
      </c>
      <c r="C6" s="19">
        <v>86091.12</v>
      </c>
      <c r="D6" s="8">
        <v>0</v>
      </c>
      <c r="E6" s="9">
        <v>0</v>
      </c>
      <c r="F6" s="8">
        <v>0</v>
      </c>
    </row>
    <row r="7" spans="1:6" x14ac:dyDescent="0.2">
      <c r="A7" s="2" t="s">
        <v>6</v>
      </c>
      <c r="B7" s="5">
        <v>9</v>
      </c>
      <c r="C7" s="19">
        <v>100035</v>
      </c>
      <c r="D7" s="8">
        <v>39.86</v>
      </c>
      <c r="E7" s="9">
        <v>5</v>
      </c>
      <c r="F7" s="8">
        <v>30.69</v>
      </c>
    </row>
    <row r="8" spans="1:6" x14ac:dyDescent="0.2">
      <c r="A8" s="2" t="s">
        <v>7</v>
      </c>
      <c r="B8" s="5">
        <v>8</v>
      </c>
      <c r="C8" s="19">
        <v>143026.04</v>
      </c>
      <c r="D8" s="8">
        <v>65.02</v>
      </c>
      <c r="E8" s="9">
        <v>19</v>
      </c>
      <c r="F8" s="8">
        <v>50.88</v>
      </c>
    </row>
    <row r="9" spans="1:6" x14ac:dyDescent="0.2">
      <c r="A9" s="2" t="s">
        <v>8</v>
      </c>
      <c r="B9" s="5">
        <v>4</v>
      </c>
      <c r="C9" s="19">
        <v>77250</v>
      </c>
      <c r="D9" s="8">
        <v>30.58</v>
      </c>
      <c r="E9" s="9">
        <v>1</v>
      </c>
      <c r="F9" s="8">
        <v>30.58</v>
      </c>
    </row>
    <row r="10" spans="1:6" x14ac:dyDescent="0.2">
      <c r="A10" s="2" t="s">
        <v>9</v>
      </c>
      <c r="B10" s="5">
        <v>25</v>
      </c>
      <c r="C10" s="19">
        <v>125660.12</v>
      </c>
      <c r="D10" s="8">
        <v>53.17</v>
      </c>
      <c r="E10" s="9">
        <v>2</v>
      </c>
      <c r="F10" s="8">
        <v>43.28</v>
      </c>
    </row>
    <row r="11" spans="1:6" x14ac:dyDescent="0.2">
      <c r="A11" s="2" t="s">
        <v>10</v>
      </c>
      <c r="B11" s="5">
        <v>24</v>
      </c>
      <c r="C11" s="19">
        <v>121717.44</v>
      </c>
      <c r="D11" s="8">
        <v>41.83</v>
      </c>
      <c r="E11" s="9">
        <v>0</v>
      </c>
      <c r="F11" s="8">
        <v>0</v>
      </c>
    </row>
    <row r="12" spans="1:6" x14ac:dyDescent="0.2">
      <c r="A12" s="2" t="s">
        <v>11</v>
      </c>
      <c r="B12" s="5">
        <v>2</v>
      </c>
      <c r="C12" s="19">
        <v>77461.8</v>
      </c>
      <c r="D12" s="8">
        <v>30.01</v>
      </c>
      <c r="E12" s="9">
        <v>10</v>
      </c>
      <c r="F12" s="8">
        <v>23.49</v>
      </c>
    </row>
    <row r="13" spans="1:6" x14ac:dyDescent="0.2">
      <c r="A13" s="2" t="s">
        <v>12</v>
      </c>
      <c r="B13" s="5">
        <v>1</v>
      </c>
      <c r="C13" s="19">
        <v>55602</v>
      </c>
      <c r="D13" s="19">
        <v>0</v>
      </c>
      <c r="E13" s="9">
        <v>0</v>
      </c>
      <c r="F13" s="8">
        <v>0</v>
      </c>
    </row>
    <row r="14" spans="1:6" x14ac:dyDescent="0.2">
      <c r="A14" s="2" t="s">
        <v>13</v>
      </c>
      <c r="B14" s="5">
        <v>1</v>
      </c>
      <c r="C14" s="19">
        <f>3520.83*12</f>
        <v>42249.96</v>
      </c>
      <c r="D14" s="19">
        <v>0</v>
      </c>
      <c r="E14" s="9">
        <v>0</v>
      </c>
      <c r="F14" s="8">
        <v>0</v>
      </c>
    </row>
    <row r="15" spans="1:6" x14ac:dyDescent="0.2">
      <c r="A15" s="2" t="s">
        <v>14</v>
      </c>
      <c r="B15" s="5">
        <v>83</v>
      </c>
      <c r="C15" s="19">
        <v>139200</v>
      </c>
      <c r="D15" s="8">
        <v>61.42</v>
      </c>
      <c r="E15" s="9">
        <v>19</v>
      </c>
      <c r="F15" s="8">
        <v>53.92</v>
      </c>
    </row>
    <row r="16" spans="1:6" x14ac:dyDescent="0.2">
      <c r="A16" s="2" t="s">
        <v>15</v>
      </c>
      <c r="B16" s="5">
        <v>2</v>
      </c>
      <c r="C16" s="19">
        <v>66400</v>
      </c>
      <c r="D16" s="19">
        <v>0</v>
      </c>
      <c r="E16" s="9">
        <v>0</v>
      </c>
      <c r="F16" s="8">
        <v>0</v>
      </c>
    </row>
    <row r="17" spans="1:6" x14ac:dyDescent="0.2">
      <c r="A17" s="2" t="s">
        <v>16</v>
      </c>
      <c r="B17" s="5">
        <v>5</v>
      </c>
      <c r="C17" s="19">
        <v>103226.04</v>
      </c>
      <c r="D17" s="8">
        <v>39.770000000000003</v>
      </c>
      <c r="E17" s="9">
        <v>1</v>
      </c>
      <c r="F17" s="8">
        <v>39.380000000000003</v>
      </c>
    </row>
    <row r="18" spans="1:6" x14ac:dyDescent="0.2">
      <c r="A18" s="4" t="s">
        <v>17</v>
      </c>
      <c r="B18" s="5" t="s">
        <v>91</v>
      </c>
      <c r="C18" s="19" t="s">
        <v>91</v>
      </c>
      <c r="D18" s="19" t="s">
        <v>91</v>
      </c>
      <c r="E18" s="9" t="s">
        <v>91</v>
      </c>
      <c r="F18" s="8" t="s">
        <v>91</v>
      </c>
    </row>
    <row r="19" spans="1:6" x14ac:dyDescent="0.2">
      <c r="A19" s="2" t="s">
        <v>18</v>
      </c>
      <c r="B19" s="5">
        <v>4</v>
      </c>
      <c r="C19" s="36">
        <v>84839.039999999994</v>
      </c>
      <c r="D19" s="8">
        <v>34.880000000000003</v>
      </c>
      <c r="E19" s="32">
        <v>16</v>
      </c>
      <c r="F19" s="8">
        <v>22.52</v>
      </c>
    </row>
    <row r="20" spans="1:6" x14ac:dyDescent="0.2">
      <c r="A20" s="2" t="s">
        <v>19</v>
      </c>
      <c r="B20" s="5">
        <v>1</v>
      </c>
      <c r="C20" s="19">
        <v>60000</v>
      </c>
      <c r="D20" s="8">
        <v>0</v>
      </c>
      <c r="E20" s="9">
        <v>0</v>
      </c>
      <c r="F20" s="8">
        <v>0</v>
      </c>
    </row>
    <row r="21" spans="1:6" x14ac:dyDescent="0.2">
      <c r="A21" s="2" t="s">
        <v>20</v>
      </c>
      <c r="B21" s="5">
        <v>10</v>
      </c>
      <c r="C21" s="19">
        <v>98208</v>
      </c>
      <c r="D21" s="8">
        <v>46.66</v>
      </c>
      <c r="E21" s="9">
        <v>15</v>
      </c>
      <c r="F21" s="8">
        <v>37.04</v>
      </c>
    </row>
    <row r="22" spans="1:6" x14ac:dyDescent="0.2">
      <c r="A22" s="2" t="s">
        <v>21</v>
      </c>
      <c r="B22" s="5">
        <v>2</v>
      </c>
      <c r="C22" s="19">
        <v>135174.39000000001</v>
      </c>
      <c r="D22" s="8">
        <v>21.47</v>
      </c>
      <c r="E22" s="9">
        <v>5</v>
      </c>
      <c r="F22" s="8">
        <v>19.97</v>
      </c>
    </row>
    <row r="23" spans="1:6" x14ac:dyDescent="0.2">
      <c r="A23" s="2" t="s">
        <v>22</v>
      </c>
      <c r="B23" s="5">
        <v>5</v>
      </c>
      <c r="C23" s="19">
        <v>109446</v>
      </c>
      <c r="D23" s="8">
        <v>38.46</v>
      </c>
      <c r="E23" s="9">
        <v>1</v>
      </c>
      <c r="F23" s="8">
        <v>31.46</v>
      </c>
    </row>
    <row r="24" spans="1:6" x14ac:dyDescent="0.2">
      <c r="A24" s="2" t="s">
        <v>23</v>
      </c>
      <c r="B24" s="5">
        <v>6</v>
      </c>
      <c r="C24" s="19">
        <v>102796</v>
      </c>
      <c r="D24" s="8">
        <f>93264/2080</f>
        <v>44.838461538461537</v>
      </c>
      <c r="E24" s="9">
        <v>32</v>
      </c>
      <c r="F24" s="8">
        <v>0</v>
      </c>
    </row>
    <row r="25" spans="1:6" x14ac:dyDescent="0.2">
      <c r="A25" s="2" t="s">
        <v>24</v>
      </c>
      <c r="B25" s="5">
        <v>6</v>
      </c>
      <c r="C25" s="19">
        <v>95050</v>
      </c>
      <c r="D25" s="8">
        <v>35.799999999999997</v>
      </c>
      <c r="E25" s="9">
        <v>5</v>
      </c>
      <c r="F25" s="8">
        <v>27.47</v>
      </c>
    </row>
    <row r="26" spans="1:6" x14ac:dyDescent="0.2">
      <c r="A26" s="2" t="s">
        <v>25</v>
      </c>
      <c r="B26" s="5">
        <v>2</v>
      </c>
      <c r="C26" s="19">
        <v>87111</v>
      </c>
      <c r="D26" s="8">
        <f>70660/2080</f>
        <v>33.971153846153847</v>
      </c>
      <c r="E26" s="9">
        <v>12</v>
      </c>
      <c r="F26" s="8">
        <v>30</v>
      </c>
    </row>
    <row r="27" spans="1:6" x14ac:dyDescent="0.2">
      <c r="A27" s="2" t="s">
        <v>26</v>
      </c>
      <c r="B27" s="5">
        <v>6</v>
      </c>
      <c r="C27" s="19">
        <v>99750</v>
      </c>
      <c r="D27" s="8">
        <f>81578/2080</f>
        <v>39.220192307692308</v>
      </c>
      <c r="E27" s="9">
        <v>5</v>
      </c>
      <c r="F27" s="8">
        <v>0</v>
      </c>
    </row>
    <row r="28" spans="1:6" x14ac:dyDescent="0.2">
      <c r="A28" s="2" t="s">
        <v>27</v>
      </c>
      <c r="B28" s="5">
        <v>6</v>
      </c>
      <c r="C28" s="19">
        <v>86481.39</v>
      </c>
      <c r="D28" s="8">
        <f>73272.81/2080</f>
        <v>35.227312499999996</v>
      </c>
      <c r="E28" s="9">
        <v>15</v>
      </c>
      <c r="F28" s="8">
        <v>20.329999999999998</v>
      </c>
    </row>
    <row r="29" spans="1:6" x14ac:dyDescent="0.2">
      <c r="A29" s="2" t="s">
        <v>28</v>
      </c>
      <c r="B29" s="5">
        <v>60</v>
      </c>
      <c r="C29" s="19">
        <v>119469.22</v>
      </c>
      <c r="D29" s="8">
        <v>49.43</v>
      </c>
      <c r="E29" s="9">
        <v>11</v>
      </c>
      <c r="F29" s="8">
        <v>44.81</v>
      </c>
    </row>
    <row r="30" spans="1:6" x14ac:dyDescent="0.2">
      <c r="A30" s="2" t="s">
        <v>29</v>
      </c>
      <c r="B30" s="5">
        <v>12</v>
      </c>
      <c r="C30" s="19">
        <v>109476</v>
      </c>
      <c r="D30" s="8">
        <v>43.42</v>
      </c>
      <c r="E30" s="9">
        <v>7</v>
      </c>
      <c r="F30" s="8">
        <v>35.299999999999997</v>
      </c>
    </row>
    <row r="31" spans="1:6" x14ac:dyDescent="0.2">
      <c r="A31" s="2" t="s">
        <v>30</v>
      </c>
      <c r="B31" s="5">
        <v>2</v>
      </c>
      <c r="C31" s="19">
        <v>106142.39999999999</v>
      </c>
      <c r="D31" s="8">
        <v>0</v>
      </c>
      <c r="E31" s="9">
        <v>0</v>
      </c>
      <c r="F31" s="8">
        <v>0</v>
      </c>
    </row>
    <row r="32" spans="1:6" x14ac:dyDescent="0.2">
      <c r="A32" s="2" t="s">
        <v>31</v>
      </c>
      <c r="B32" s="5">
        <v>1</v>
      </c>
      <c r="C32" s="19">
        <v>68887</v>
      </c>
      <c r="D32" s="19">
        <v>0</v>
      </c>
      <c r="E32" s="9">
        <v>0</v>
      </c>
      <c r="F32" s="8">
        <v>0</v>
      </c>
    </row>
    <row r="33" spans="1:6" x14ac:dyDescent="0.2">
      <c r="A33" s="2" t="s">
        <v>32</v>
      </c>
      <c r="B33" s="5">
        <v>1</v>
      </c>
      <c r="C33" s="19">
        <v>62291</v>
      </c>
      <c r="D33" s="19">
        <v>0</v>
      </c>
      <c r="E33" s="9">
        <v>0</v>
      </c>
      <c r="F33" s="8">
        <v>0</v>
      </c>
    </row>
    <row r="34" spans="1:6" x14ac:dyDescent="0.2">
      <c r="A34" s="2" t="s">
        <v>33</v>
      </c>
      <c r="B34" s="5">
        <v>10</v>
      </c>
      <c r="C34" s="19">
        <v>71069.440000000002</v>
      </c>
      <c r="D34" s="8">
        <v>36.81</v>
      </c>
      <c r="E34" s="9">
        <v>2</v>
      </c>
      <c r="F34" s="8">
        <v>32.21</v>
      </c>
    </row>
    <row r="35" spans="1:6" x14ac:dyDescent="0.2">
      <c r="A35" s="2" t="s">
        <v>34</v>
      </c>
      <c r="B35" s="5">
        <v>6</v>
      </c>
      <c r="C35" s="19">
        <v>100015.5</v>
      </c>
      <c r="D35" s="8">
        <v>44.13</v>
      </c>
      <c r="E35" s="9">
        <v>2</v>
      </c>
      <c r="F35" s="8">
        <v>0</v>
      </c>
    </row>
    <row r="36" spans="1:6" x14ac:dyDescent="0.2">
      <c r="A36" s="2" t="s">
        <v>35</v>
      </c>
      <c r="B36" s="5">
        <v>21</v>
      </c>
      <c r="C36" s="19">
        <v>115856</v>
      </c>
      <c r="D36" s="8">
        <v>50.19</v>
      </c>
      <c r="E36" s="9">
        <v>15</v>
      </c>
      <c r="F36" s="8">
        <v>40.020000000000003</v>
      </c>
    </row>
    <row r="37" spans="1:6" x14ac:dyDescent="0.2">
      <c r="A37" s="2" t="s">
        <v>36</v>
      </c>
      <c r="B37" s="5">
        <v>1</v>
      </c>
      <c r="C37" s="19">
        <v>82056</v>
      </c>
      <c r="D37" s="19">
        <v>0</v>
      </c>
      <c r="E37" s="9">
        <v>0</v>
      </c>
      <c r="F37" s="8">
        <v>0</v>
      </c>
    </row>
    <row r="38" spans="1:6" x14ac:dyDescent="0.2">
      <c r="A38" s="2" t="s">
        <v>37</v>
      </c>
      <c r="B38" s="5">
        <v>3</v>
      </c>
      <c r="C38" s="19">
        <v>95100</v>
      </c>
      <c r="D38" s="8">
        <v>32.82</v>
      </c>
      <c r="E38" s="9">
        <v>2</v>
      </c>
      <c r="F38" s="8">
        <v>27.88</v>
      </c>
    </row>
    <row r="39" spans="1:6" x14ac:dyDescent="0.2">
      <c r="A39" s="2" t="s">
        <v>38</v>
      </c>
      <c r="B39" s="5">
        <v>6</v>
      </c>
      <c r="C39" s="19">
        <v>102191.85</v>
      </c>
      <c r="D39" s="8">
        <v>40.78</v>
      </c>
      <c r="E39" s="9">
        <v>9</v>
      </c>
      <c r="F39" s="8">
        <v>26.44</v>
      </c>
    </row>
    <row r="40" spans="1:6" x14ac:dyDescent="0.2">
      <c r="A40" s="2" t="s">
        <v>39</v>
      </c>
      <c r="B40" s="5">
        <v>1</v>
      </c>
      <c r="C40" s="19">
        <v>88000</v>
      </c>
      <c r="D40" s="8">
        <v>0</v>
      </c>
      <c r="E40" s="9">
        <v>0</v>
      </c>
      <c r="F40" s="8">
        <v>0</v>
      </c>
    </row>
    <row r="41" spans="1:6" x14ac:dyDescent="0.2">
      <c r="A41" s="2" t="s">
        <v>40</v>
      </c>
      <c r="B41" s="5">
        <v>8</v>
      </c>
      <c r="C41" s="19">
        <v>77638.22</v>
      </c>
      <c r="D41" s="8">
        <v>34.5</v>
      </c>
      <c r="E41" s="9">
        <v>4</v>
      </c>
      <c r="F41" s="8"/>
    </row>
    <row r="42" spans="1:6" x14ac:dyDescent="0.2">
      <c r="A42" s="2" t="s">
        <v>41</v>
      </c>
      <c r="B42" s="5">
        <v>1</v>
      </c>
      <c r="C42" s="19">
        <v>88441</v>
      </c>
      <c r="D42" s="8">
        <v>0</v>
      </c>
      <c r="E42" s="9">
        <v>0</v>
      </c>
      <c r="F42" s="8">
        <v>29.38</v>
      </c>
    </row>
    <row r="43" spans="1:6" x14ac:dyDescent="0.2">
      <c r="A43" s="2" t="s">
        <v>42</v>
      </c>
      <c r="B43" s="5">
        <v>35</v>
      </c>
      <c r="C43" s="19">
        <v>120598</v>
      </c>
      <c r="D43" s="8">
        <v>55.25</v>
      </c>
      <c r="E43" s="9">
        <v>17</v>
      </c>
      <c r="F43" s="8">
        <v>41.1</v>
      </c>
    </row>
    <row r="44" spans="1:6" x14ac:dyDescent="0.2">
      <c r="A44" s="2" t="s">
        <v>43</v>
      </c>
      <c r="B44" s="5">
        <v>4</v>
      </c>
      <c r="C44" s="19">
        <v>122207.64</v>
      </c>
      <c r="D44" s="8">
        <v>42.61</v>
      </c>
      <c r="E44" s="9">
        <v>0</v>
      </c>
      <c r="F44" s="8">
        <v>35.94</v>
      </c>
    </row>
    <row r="45" spans="1:6" x14ac:dyDescent="0.2">
      <c r="A45" s="4" t="s">
        <v>44</v>
      </c>
      <c r="B45" s="12">
        <v>3</v>
      </c>
      <c r="C45" s="21">
        <v>87110.399999999994</v>
      </c>
      <c r="D45" s="17">
        <v>36.049999999999997</v>
      </c>
      <c r="E45" s="13">
        <v>12</v>
      </c>
      <c r="F45" s="17">
        <v>0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&amp;K03-0172021 IAC Salary Survey&amp;R&amp;K03+032Prosecuting Attorney's Office</oddHeader>
  </headerFooter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5"/>
  <sheetViews>
    <sheetView showGridLines="0" zoomScale="120" zoomScaleNormal="120" zoomScalePageLayoutView="120" workbookViewId="0"/>
  </sheetViews>
  <sheetFormatPr baseColWidth="10" defaultColWidth="11" defaultRowHeight="16" x14ac:dyDescent="0.2"/>
  <cols>
    <col min="1" max="8" width="11" customWidth="1"/>
  </cols>
  <sheetData>
    <row r="1" spans="1:15" x14ac:dyDescent="0.2">
      <c r="A1" s="1" t="s">
        <v>0</v>
      </c>
      <c r="B1" s="1" t="s">
        <v>45</v>
      </c>
      <c r="C1" s="1" t="s">
        <v>82</v>
      </c>
      <c r="D1" s="1" t="s">
        <v>117</v>
      </c>
      <c r="E1" s="1" t="s">
        <v>98</v>
      </c>
      <c r="F1" s="1" t="s">
        <v>99</v>
      </c>
      <c r="G1" s="1" t="s">
        <v>119</v>
      </c>
      <c r="H1" s="1" t="s">
        <v>120</v>
      </c>
      <c r="I1" s="1" t="s">
        <v>121</v>
      </c>
      <c r="J1" s="1" t="s">
        <v>112</v>
      </c>
      <c r="K1" s="1" t="s">
        <v>111</v>
      </c>
      <c r="L1" s="1" t="s">
        <v>113</v>
      </c>
      <c r="M1" s="1" t="s">
        <v>110</v>
      </c>
      <c r="N1" s="1" t="s">
        <v>115</v>
      </c>
      <c r="O1" s="1" t="s">
        <v>114</v>
      </c>
    </row>
    <row r="2" spans="1:15" x14ac:dyDescent="0.2">
      <c r="A2" s="4" t="s">
        <v>1</v>
      </c>
      <c r="B2" s="5">
        <v>805</v>
      </c>
      <c r="C2" s="19">
        <v>143452</v>
      </c>
      <c r="D2" s="8">
        <v>66.430000000000007</v>
      </c>
      <c r="E2" s="9">
        <v>33</v>
      </c>
      <c r="F2" s="8">
        <v>52.61</v>
      </c>
      <c r="G2" s="8">
        <v>63.27</v>
      </c>
      <c r="H2" s="9">
        <v>5</v>
      </c>
      <c r="I2" s="8">
        <v>47.81</v>
      </c>
      <c r="J2" s="8">
        <v>31.36</v>
      </c>
      <c r="K2" s="7">
        <v>55.22</v>
      </c>
      <c r="L2" s="22">
        <v>17.63</v>
      </c>
      <c r="M2" s="8">
        <v>28.99</v>
      </c>
      <c r="N2" s="8">
        <v>21.86</v>
      </c>
      <c r="O2" s="8">
        <v>42.84</v>
      </c>
    </row>
    <row r="3" spans="1:15" x14ac:dyDescent="0.2">
      <c r="A3" s="2" t="s">
        <v>2</v>
      </c>
      <c r="B3" s="5">
        <v>28</v>
      </c>
      <c r="C3" s="19">
        <v>67849</v>
      </c>
      <c r="D3" s="8">
        <f>61462/2080</f>
        <v>29.549038461538462</v>
      </c>
      <c r="E3" s="9">
        <v>10</v>
      </c>
      <c r="F3" s="8">
        <v>0</v>
      </c>
      <c r="G3" s="22">
        <v>24.82</v>
      </c>
      <c r="H3" s="9">
        <v>8</v>
      </c>
      <c r="I3" s="22">
        <v>0</v>
      </c>
      <c r="J3" s="22">
        <v>23.87</v>
      </c>
      <c r="K3" s="22">
        <v>0</v>
      </c>
      <c r="L3" s="22">
        <v>16.11</v>
      </c>
      <c r="M3" s="22">
        <v>21.1</v>
      </c>
      <c r="N3" s="22">
        <v>18.78</v>
      </c>
      <c r="O3" s="22">
        <v>24.61</v>
      </c>
    </row>
    <row r="4" spans="1:15" x14ac:dyDescent="0.2">
      <c r="A4" s="2" t="s">
        <v>3</v>
      </c>
      <c r="B4" s="5">
        <v>120</v>
      </c>
      <c r="C4" s="19">
        <v>91196.82</v>
      </c>
      <c r="D4" s="8">
        <v>42.4</v>
      </c>
      <c r="E4" s="9">
        <v>2</v>
      </c>
      <c r="F4" s="8">
        <v>42.4</v>
      </c>
      <c r="G4" s="22">
        <v>41.04</v>
      </c>
      <c r="H4" s="9">
        <v>6</v>
      </c>
      <c r="I4" s="22">
        <v>30.44</v>
      </c>
      <c r="J4" s="22">
        <v>23.95</v>
      </c>
      <c r="K4" s="22">
        <v>32.14</v>
      </c>
      <c r="L4" s="22">
        <v>18.29</v>
      </c>
      <c r="M4" s="22">
        <v>21.05</v>
      </c>
      <c r="N4" s="22">
        <v>21.05</v>
      </c>
      <c r="O4" s="22">
        <v>22.38</v>
      </c>
    </row>
    <row r="5" spans="1:15" x14ac:dyDescent="0.2">
      <c r="A5" s="2" t="s">
        <v>4</v>
      </c>
      <c r="B5" s="5">
        <v>23</v>
      </c>
      <c r="C5" s="19">
        <v>73194.09</v>
      </c>
      <c r="D5" s="8">
        <v>28.81</v>
      </c>
      <c r="E5" s="9">
        <v>4</v>
      </c>
      <c r="F5" s="8">
        <v>28.81</v>
      </c>
      <c r="G5" s="22">
        <v>0</v>
      </c>
      <c r="H5" s="9">
        <v>0</v>
      </c>
      <c r="I5" s="22">
        <v>0</v>
      </c>
      <c r="J5" s="22">
        <v>0</v>
      </c>
      <c r="K5" s="22">
        <v>0</v>
      </c>
      <c r="L5" s="22">
        <v>19.23</v>
      </c>
      <c r="M5" s="22">
        <v>20.29</v>
      </c>
      <c r="N5" s="22">
        <v>24.71</v>
      </c>
      <c r="O5" s="22">
        <v>26.15</v>
      </c>
    </row>
    <row r="6" spans="1:15" x14ac:dyDescent="0.2">
      <c r="A6" s="2" t="s">
        <v>5</v>
      </c>
      <c r="B6" s="5">
        <v>35</v>
      </c>
      <c r="C6" s="19">
        <v>61104.6</v>
      </c>
      <c r="D6" s="8">
        <v>21.6</v>
      </c>
      <c r="E6" s="9">
        <v>10</v>
      </c>
      <c r="F6" s="8">
        <v>18.28</v>
      </c>
      <c r="G6" s="22">
        <v>20.72</v>
      </c>
      <c r="H6" s="9">
        <v>8</v>
      </c>
      <c r="I6" s="22">
        <v>15.75</v>
      </c>
      <c r="J6" s="22">
        <v>21.23</v>
      </c>
      <c r="K6" s="22">
        <v>21.23</v>
      </c>
      <c r="L6" s="22">
        <v>15.75</v>
      </c>
      <c r="M6" s="22">
        <v>18.170000000000002</v>
      </c>
      <c r="N6" s="22">
        <v>18.28</v>
      </c>
      <c r="O6" s="22">
        <v>20.72</v>
      </c>
    </row>
    <row r="7" spans="1:15" x14ac:dyDescent="0.2">
      <c r="A7" s="2" t="s">
        <v>6</v>
      </c>
      <c r="B7" s="5">
        <v>95</v>
      </c>
      <c r="C7" s="19">
        <v>79276</v>
      </c>
      <c r="D7" s="8">
        <v>35.56</v>
      </c>
      <c r="E7" s="9">
        <v>8</v>
      </c>
      <c r="F7" s="8">
        <v>25.85</v>
      </c>
      <c r="G7" s="22">
        <v>33.57</v>
      </c>
      <c r="H7" s="9">
        <v>33</v>
      </c>
      <c r="I7" s="22">
        <v>24.41</v>
      </c>
      <c r="J7" s="22">
        <v>19.399999999999999</v>
      </c>
      <c r="K7" s="22">
        <v>28.23</v>
      </c>
      <c r="L7" s="22">
        <v>16.78</v>
      </c>
      <c r="M7" s="22">
        <v>24.39</v>
      </c>
      <c r="N7" s="22">
        <v>19.399999999999999</v>
      </c>
      <c r="O7" s="22">
        <v>28.23</v>
      </c>
    </row>
    <row r="8" spans="1:15" x14ac:dyDescent="0.2">
      <c r="A8" s="2" t="s">
        <v>7</v>
      </c>
      <c r="B8" s="5">
        <v>59</v>
      </c>
      <c r="C8" s="19">
        <v>134099.56</v>
      </c>
      <c r="D8" s="8">
        <v>59.84</v>
      </c>
      <c r="E8" s="9">
        <v>4</v>
      </c>
      <c r="F8" s="8">
        <v>45.43</v>
      </c>
      <c r="G8" s="22">
        <v>52.42</v>
      </c>
      <c r="H8" s="9">
        <v>10</v>
      </c>
      <c r="I8" s="22">
        <v>40.56</v>
      </c>
      <c r="J8" s="22">
        <v>32.78</v>
      </c>
      <c r="K8" s="22">
        <v>45.87</v>
      </c>
      <c r="L8" s="22">
        <v>22.98</v>
      </c>
      <c r="M8" s="22">
        <v>40.33</v>
      </c>
      <c r="N8" s="22">
        <v>28.11</v>
      </c>
      <c r="O8" s="22">
        <v>39.340000000000003</v>
      </c>
    </row>
    <row r="9" spans="1:15" x14ac:dyDescent="0.2">
      <c r="A9" s="2" t="s">
        <v>8</v>
      </c>
      <c r="B9" s="5">
        <v>27</v>
      </c>
      <c r="C9" s="19">
        <v>63160</v>
      </c>
      <c r="D9" s="8">
        <v>27.8</v>
      </c>
      <c r="E9" s="9">
        <v>25</v>
      </c>
      <c r="F9" s="8">
        <v>24.04</v>
      </c>
      <c r="G9" s="22">
        <v>0</v>
      </c>
      <c r="H9" s="9">
        <v>0</v>
      </c>
      <c r="I9" s="22">
        <v>0</v>
      </c>
      <c r="J9" s="22">
        <v>18.32</v>
      </c>
      <c r="K9" s="22">
        <v>18.32</v>
      </c>
      <c r="L9" s="22">
        <v>15</v>
      </c>
      <c r="M9" s="22">
        <v>20.83</v>
      </c>
      <c r="N9" s="22">
        <v>18.5</v>
      </c>
      <c r="O9" s="22">
        <v>25.2</v>
      </c>
    </row>
    <row r="10" spans="1:15" x14ac:dyDescent="0.2">
      <c r="A10" s="2" t="s">
        <v>9</v>
      </c>
      <c r="B10" s="5">
        <v>115</v>
      </c>
      <c r="C10" s="19">
        <v>98880.12</v>
      </c>
      <c r="D10" s="8">
        <v>51.27</v>
      </c>
      <c r="E10" s="9">
        <v>4.5</v>
      </c>
      <c r="F10" s="8">
        <v>43.28</v>
      </c>
      <c r="G10" s="22">
        <v>40.22</v>
      </c>
      <c r="H10" s="9">
        <v>6</v>
      </c>
      <c r="I10" s="22">
        <v>36.25</v>
      </c>
      <c r="J10" s="22">
        <v>25.05</v>
      </c>
      <c r="K10" s="22">
        <v>33.01</v>
      </c>
      <c r="L10" s="22">
        <v>18.36</v>
      </c>
      <c r="M10" s="22">
        <v>28.83</v>
      </c>
      <c r="N10" s="22">
        <v>23.06</v>
      </c>
      <c r="O10" s="22">
        <v>30.39</v>
      </c>
    </row>
    <row r="11" spans="1:15" x14ac:dyDescent="0.2">
      <c r="A11" s="2" t="s">
        <v>10</v>
      </c>
      <c r="B11" s="5">
        <v>199</v>
      </c>
      <c r="C11" s="19">
        <v>92747.38</v>
      </c>
      <c r="D11" s="8">
        <v>45.71</v>
      </c>
      <c r="E11" s="9">
        <v>0</v>
      </c>
      <c r="F11" s="8">
        <v>0</v>
      </c>
      <c r="G11" s="22">
        <v>41.89</v>
      </c>
      <c r="H11" s="9">
        <v>0</v>
      </c>
      <c r="I11" s="22">
        <v>0</v>
      </c>
      <c r="J11" s="22">
        <v>23.65</v>
      </c>
      <c r="K11" s="22">
        <v>31.96</v>
      </c>
      <c r="L11" s="22">
        <v>0</v>
      </c>
      <c r="M11" s="51">
        <v>0</v>
      </c>
      <c r="N11" s="22">
        <v>19.59</v>
      </c>
      <c r="O11" s="22">
        <v>31.44</v>
      </c>
    </row>
    <row r="12" spans="1:15" x14ac:dyDescent="0.2">
      <c r="A12" s="2" t="s">
        <v>11</v>
      </c>
      <c r="B12" s="5">
        <v>37</v>
      </c>
      <c r="C12" s="19">
        <v>75411</v>
      </c>
      <c r="D12" s="8">
        <v>28.74</v>
      </c>
      <c r="E12" s="9">
        <v>17</v>
      </c>
      <c r="F12" s="8">
        <v>23.93</v>
      </c>
      <c r="G12" s="22">
        <v>19.579999999999998</v>
      </c>
      <c r="H12" s="9">
        <v>6</v>
      </c>
      <c r="I12" s="22">
        <v>19.2</v>
      </c>
      <c r="J12" s="22">
        <v>25.04</v>
      </c>
      <c r="K12" s="22">
        <v>0</v>
      </c>
      <c r="L12" s="22">
        <v>16.88</v>
      </c>
      <c r="M12" s="22">
        <v>0</v>
      </c>
      <c r="N12" s="22">
        <v>20.27</v>
      </c>
      <c r="O12" s="22">
        <v>0</v>
      </c>
    </row>
    <row r="13" spans="1:15" x14ac:dyDescent="0.2">
      <c r="A13" s="2" t="s">
        <v>12</v>
      </c>
      <c r="B13" s="5">
        <v>15</v>
      </c>
      <c r="C13" s="19">
        <v>58134</v>
      </c>
      <c r="D13" s="8">
        <v>16.5</v>
      </c>
      <c r="E13" s="9">
        <v>1</v>
      </c>
      <c r="F13" s="8">
        <v>15</v>
      </c>
      <c r="G13" s="22">
        <v>0</v>
      </c>
      <c r="H13" s="9">
        <v>0</v>
      </c>
      <c r="I13" s="22">
        <v>0</v>
      </c>
      <c r="J13" s="22">
        <v>0</v>
      </c>
      <c r="K13" s="22">
        <v>0</v>
      </c>
      <c r="L13" s="22">
        <v>12</v>
      </c>
      <c r="M13" s="22">
        <v>16.3</v>
      </c>
      <c r="N13" s="22">
        <v>16.649999999999999</v>
      </c>
      <c r="O13" s="22">
        <v>16.649999999999999</v>
      </c>
    </row>
    <row r="14" spans="1:15" x14ac:dyDescent="0.2">
      <c r="A14" s="2" t="s">
        <v>13</v>
      </c>
      <c r="B14" s="5">
        <v>8</v>
      </c>
      <c r="C14" s="19">
        <f>4781*12</f>
        <v>57372</v>
      </c>
      <c r="D14" s="8">
        <v>22.94</v>
      </c>
      <c r="E14" s="9">
        <v>20</v>
      </c>
      <c r="F14" s="8">
        <v>20</v>
      </c>
      <c r="G14" s="22">
        <v>0</v>
      </c>
      <c r="H14" s="9">
        <v>0</v>
      </c>
      <c r="I14" s="22">
        <v>0</v>
      </c>
      <c r="J14" s="22">
        <v>0</v>
      </c>
      <c r="K14" s="22">
        <v>0</v>
      </c>
      <c r="L14" s="22">
        <v>10.210000000000001</v>
      </c>
      <c r="M14" s="22">
        <v>15</v>
      </c>
      <c r="N14" s="22">
        <v>20</v>
      </c>
      <c r="O14" s="22">
        <v>22.45</v>
      </c>
    </row>
    <row r="15" spans="1:15" x14ac:dyDescent="0.2">
      <c r="A15" s="2" t="s">
        <v>14</v>
      </c>
      <c r="B15" s="5">
        <v>275</v>
      </c>
      <c r="C15" s="19">
        <v>115536</v>
      </c>
      <c r="D15" s="8">
        <v>51.69</v>
      </c>
      <c r="E15" s="9">
        <v>8</v>
      </c>
      <c r="F15" s="8">
        <v>49.14</v>
      </c>
      <c r="G15" s="22">
        <v>47.16</v>
      </c>
      <c r="H15" s="9">
        <v>1</v>
      </c>
      <c r="I15" s="22">
        <v>46.16</v>
      </c>
      <c r="J15" s="22">
        <v>35.15</v>
      </c>
      <c r="K15" s="22">
        <v>45.08</v>
      </c>
      <c r="L15" s="22">
        <v>19.61</v>
      </c>
      <c r="M15" s="22">
        <v>26.58</v>
      </c>
      <c r="N15" s="22">
        <v>35.15</v>
      </c>
      <c r="O15" s="22">
        <v>45.08</v>
      </c>
    </row>
    <row r="16" spans="1:15" x14ac:dyDescent="0.2">
      <c r="A16" s="2" t="s">
        <v>15</v>
      </c>
      <c r="B16" s="5">
        <v>26</v>
      </c>
      <c r="C16" s="19">
        <v>65563.16</v>
      </c>
      <c r="D16" s="8">
        <v>24.63</v>
      </c>
      <c r="E16" s="71">
        <v>1</v>
      </c>
      <c r="F16" s="72">
        <v>24.63</v>
      </c>
      <c r="G16" s="72">
        <v>23.04</v>
      </c>
      <c r="H16" s="73">
        <v>16</v>
      </c>
      <c r="I16" s="22">
        <v>18.440000000000001</v>
      </c>
      <c r="J16" s="72">
        <v>19.71</v>
      </c>
      <c r="K16" s="22">
        <v>24.63</v>
      </c>
      <c r="L16" s="74">
        <v>14.73</v>
      </c>
      <c r="M16" s="72">
        <v>18.510000000000002</v>
      </c>
      <c r="N16" s="22">
        <v>19.71</v>
      </c>
      <c r="O16" s="72">
        <v>24.63</v>
      </c>
    </row>
    <row r="17" spans="1:15" x14ac:dyDescent="0.2">
      <c r="A17" s="2" t="s">
        <v>16</v>
      </c>
      <c r="B17" s="5">
        <v>95</v>
      </c>
      <c r="C17" s="19">
        <v>86995.39</v>
      </c>
      <c r="D17" s="8">
        <v>35.590000000000003</v>
      </c>
      <c r="E17" s="9">
        <v>14</v>
      </c>
      <c r="F17" s="8">
        <v>35.590000000000003</v>
      </c>
      <c r="G17" s="22">
        <v>29.76</v>
      </c>
      <c r="H17" s="9">
        <v>20</v>
      </c>
      <c r="I17" s="22">
        <v>25.96</v>
      </c>
      <c r="J17" s="22">
        <v>22.51</v>
      </c>
      <c r="K17" s="22">
        <v>29.76</v>
      </c>
      <c r="L17" s="22">
        <v>17.809999999999999</v>
      </c>
      <c r="M17" s="22">
        <v>23.94</v>
      </c>
      <c r="N17" s="22">
        <v>19.47</v>
      </c>
      <c r="O17" s="22">
        <v>29.76</v>
      </c>
    </row>
    <row r="18" spans="1:15" x14ac:dyDescent="0.2">
      <c r="A18" s="4" t="s">
        <v>17</v>
      </c>
      <c r="B18" s="5" t="s">
        <v>91</v>
      </c>
      <c r="C18" s="19" t="s">
        <v>91</v>
      </c>
      <c r="D18" s="8" t="s">
        <v>91</v>
      </c>
      <c r="E18" s="9" t="s">
        <v>91</v>
      </c>
      <c r="F18" s="8" t="s">
        <v>91</v>
      </c>
      <c r="G18" s="8" t="s">
        <v>91</v>
      </c>
      <c r="H18" s="9" t="s">
        <v>91</v>
      </c>
      <c r="I18" s="8" t="s">
        <v>91</v>
      </c>
      <c r="J18" s="8" t="s">
        <v>91</v>
      </c>
      <c r="K18" s="8" t="s">
        <v>91</v>
      </c>
      <c r="L18" s="8" t="s">
        <v>91</v>
      </c>
      <c r="M18" s="8" t="s">
        <v>91</v>
      </c>
      <c r="N18" s="8" t="s">
        <v>91</v>
      </c>
      <c r="O18" s="8" t="s">
        <v>91</v>
      </c>
    </row>
    <row r="19" spans="1:15" x14ac:dyDescent="0.2">
      <c r="A19" s="2" t="s">
        <v>18</v>
      </c>
      <c r="B19" s="5">
        <v>35</v>
      </c>
      <c r="C19" s="19">
        <v>67748.86</v>
      </c>
      <c r="D19" s="8">
        <v>29.6</v>
      </c>
      <c r="E19" s="9">
        <v>19</v>
      </c>
      <c r="F19" s="8">
        <v>20.47</v>
      </c>
      <c r="G19" s="22">
        <v>22.81</v>
      </c>
      <c r="H19" s="9">
        <v>10</v>
      </c>
      <c r="I19" s="22">
        <v>18.22</v>
      </c>
      <c r="J19" s="22">
        <v>17.190000000000001</v>
      </c>
      <c r="K19" s="22">
        <v>23.82</v>
      </c>
      <c r="L19" s="22">
        <v>16.21</v>
      </c>
      <c r="M19" s="22">
        <v>17.579999999999998</v>
      </c>
      <c r="N19" s="22">
        <v>17.61</v>
      </c>
      <c r="O19" s="22">
        <v>19.66</v>
      </c>
    </row>
    <row r="20" spans="1:15" x14ac:dyDescent="0.2">
      <c r="A20" s="2" t="s">
        <v>19</v>
      </c>
      <c r="B20" s="5">
        <v>17</v>
      </c>
      <c r="C20" s="19">
        <v>48007</v>
      </c>
      <c r="D20" s="8">
        <v>21.12</v>
      </c>
      <c r="E20" s="9">
        <v>5</v>
      </c>
      <c r="F20" s="8">
        <v>0</v>
      </c>
      <c r="G20" s="22">
        <v>0</v>
      </c>
      <c r="H20" s="9">
        <v>0</v>
      </c>
      <c r="I20" s="22">
        <v>0</v>
      </c>
      <c r="J20" s="22">
        <v>0</v>
      </c>
      <c r="K20" s="22">
        <v>0</v>
      </c>
      <c r="L20" s="22">
        <v>12.81</v>
      </c>
      <c r="M20" s="22">
        <v>17.690000000000001</v>
      </c>
      <c r="N20" s="22">
        <v>14</v>
      </c>
      <c r="O20" s="22">
        <v>19.88</v>
      </c>
    </row>
    <row r="21" spans="1:15" x14ac:dyDescent="0.2">
      <c r="A21" s="2" t="s">
        <v>20</v>
      </c>
      <c r="B21" s="5">
        <v>71</v>
      </c>
      <c r="C21" s="19">
        <v>94574</v>
      </c>
      <c r="D21" s="8">
        <v>0</v>
      </c>
      <c r="E21" s="9">
        <v>0</v>
      </c>
      <c r="F21" s="8">
        <v>0</v>
      </c>
      <c r="G21" s="22">
        <v>29.68</v>
      </c>
      <c r="H21" s="9">
        <v>14</v>
      </c>
      <c r="I21" s="22">
        <v>24.35</v>
      </c>
      <c r="J21" s="22">
        <v>20.63</v>
      </c>
      <c r="K21" s="22">
        <v>28.48</v>
      </c>
      <c r="L21" s="22">
        <v>16.690000000000001</v>
      </c>
      <c r="M21" s="22">
        <v>23.63</v>
      </c>
      <c r="N21" s="22">
        <v>20.03</v>
      </c>
      <c r="O21" s="22">
        <v>30.21</v>
      </c>
    </row>
    <row r="22" spans="1:15" x14ac:dyDescent="0.2">
      <c r="A22" s="2" t="s">
        <v>21</v>
      </c>
      <c r="B22" s="5">
        <v>17</v>
      </c>
      <c r="C22" s="19">
        <v>69255.13</v>
      </c>
      <c r="D22" s="8">
        <v>28.32</v>
      </c>
      <c r="E22" s="9">
        <v>6</v>
      </c>
      <c r="F22" s="8">
        <v>26.82</v>
      </c>
      <c r="G22" s="22">
        <v>0</v>
      </c>
      <c r="H22" s="9">
        <v>0</v>
      </c>
      <c r="I22" s="22">
        <v>0</v>
      </c>
      <c r="J22" s="22">
        <v>0</v>
      </c>
      <c r="K22" s="22">
        <v>0</v>
      </c>
      <c r="L22" s="22">
        <v>15</v>
      </c>
      <c r="M22" s="22">
        <v>19.96</v>
      </c>
      <c r="N22" s="22">
        <v>20</v>
      </c>
      <c r="O22" s="22">
        <v>24.86</v>
      </c>
    </row>
    <row r="23" spans="1:15" x14ac:dyDescent="0.2">
      <c r="A23" s="2" t="s">
        <v>22</v>
      </c>
      <c r="B23" s="5">
        <v>47</v>
      </c>
      <c r="C23" s="19">
        <v>84839</v>
      </c>
      <c r="D23" s="8">
        <f>76220/2080</f>
        <v>36.644230769230766</v>
      </c>
      <c r="E23" s="9">
        <v>21</v>
      </c>
      <c r="F23" s="8">
        <v>31.32</v>
      </c>
      <c r="G23" s="22">
        <v>30.29</v>
      </c>
      <c r="H23" s="9">
        <v>5</v>
      </c>
      <c r="I23" s="22">
        <v>25.22</v>
      </c>
      <c r="J23" s="22">
        <v>20.92</v>
      </c>
      <c r="K23" s="22">
        <v>28.08</v>
      </c>
      <c r="L23" s="22">
        <v>17.22</v>
      </c>
      <c r="M23" s="22">
        <v>23.59</v>
      </c>
      <c r="N23" s="22">
        <v>19.07</v>
      </c>
      <c r="O23" s="22">
        <v>25.84</v>
      </c>
    </row>
    <row r="24" spans="1:15" x14ac:dyDescent="0.2">
      <c r="A24" s="2" t="s">
        <v>23</v>
      </c>
      <c r="B24" s="5">
        <v>35</v>
      </c>
      <c r="C24" s="19">
        <v>66770</v>
      </c>
      <c r="D24" s="8">
        <v>28.86</v>
      </c>
      <c r="E24" s="9">
        <v>20</v>
      </c>
      <c r="F24" s="8">
        <v>0</v>
      </c>
      <c r="G24" s="22">
        <v>23.96</v>
      </c>
      <c r="H24" s="9">
        <v>17</v>
      </c>
      <c r="I24" s="22">
        <v>0</v>
      </c>
      <c r="J24" s="22">
        <v>22.98</v>
      </c>
      <c r="K24" s="22">
        <v>25.39</v>
      </c>
      <c r="L24" s="22">
        <v>16.47</v>
      </c>
      <c r="M24" s="22">
        <v>25</v>
      </c>
      <c r="N24" s="22">
        <v>20.11</v>
      </c>
      <c r="O24" s="22">
        <v>26.11</v>
      </c>
    </row>
    <row r="25" spans="1:15" x14ac:dyDescent="0.2">
      <c r="A25" s="2" t="s">
        <v>24</v>
      </c>
      <c r="B25" s="5">
        <v>41</v>
      </c>
      <c r="C25" s="19">
        <v>74867</v>
      </c>
      <c r="D25" s="8">
        <v>27.46</v>
      </c>
      <c r="E25" s="9">
        <v>2</v>
      </c>
      <c r="F25" s="8">
        <v>25.39</v>
      </c>
      <c r="G25" s="22">
        <v>26.97</v>
      </c>
      <c r="H25" s="9">
        <v>11</v>
      </c>
      <c r="I25" s="22">
        <v>10.08</v>
      </c>
      <c r="J25" s="22">
        <v>21.13</v>
      </c>
      <c r="K25" s="22">
        <v>22.02</v>
      </c>
      <c r="L25" s="22">
        <v>0</v>
      </c>
      <c r="M25" s="22">
        <v>0</v>
      </c>
      <c r="N25" s="22">
        <v>20.86</v>
      </c>
      <c r="O25" s="22">
        <v>20.86</v>
      </c>
    </row>
    <row r="26" spans="1:15" x14ac:dyDescent="0.2">
      <c r="A26" s="2" t="s">
        <v>25</v>
      </c>
      <c r="B26" s="5">
        <v>40</v>
      </c>
      <c r="C26" s="19">
        <v>57677</v>
      </c>
      <c r="D26" s="8">
        <v>24.27</v>
      </c>
      <c r="E26" s="9">
        <v>10</v>
      </c>
      <c r="F26" s="8">
        <v>24.27</v>
      </c>
      <c r="G26" s="22">
        <v>19.22</v>
      </c>
      <c r="H26" s="9">
        <v>3</v>
      </c>
      <c r="I26" s="22">
        <v>19.22</v>
      </c>
      <c r="J26" s="22">
        <v>21.17</v>
      </c>
      <c r="K26" s="22">
        <v>24.02</v>
      </c>
      <c r="L26" s="22">
        <v>14</v>
      </c>
      <c r="M26" s="22">
        <v>17.43</v>
      </c>
      <c r="N26" s="22">
        <v>17.59</v>
      </c>
      <c r="O26" s="22">
        <v>21.17</v>
      </c>
    </row>
    <row r="27" spans="1:15" x14ac:dyDescent="0.2">
      <c r="A27" s="2" t="s">
        <v>26</v>
      </c>
      <c r="B27" s="5">
        <v>80</v>
      </c>
      <c r="C27" s="19">
        <v>77792</v>
      </c>
      <c r="D27" s="8">
        <v>32.700000000000003</v>
      </c>
      <c r="E27" s="9">
        <v>28</v>
      </c>
      <c r="F27" s="8">
        <v>0</v>
      </c>
      <c r="G27" s="22">
        <v>28.59</v>
      </c>
      <c r="H27" s="9">
        <v>24</v>
      </c>
      <c r="I27" s="22">
        <v>0</v>
      </c>
      <c r="J27" s="22">
        <v>27.19</v>
      </c>
      <c r="K27" s="22">
        <v>35.57</v>
      </c>
      <c r="L27" s="22">
        <v>15.7</v>
      </c>
      <c r="M27" s="22">
        <v>21.68</v>
      </c>
      <c r="N27" s="22">
        <v>20.54</v>
      </c>
      <c r="O27" s="22">
        <v>27.71</v>
      </c>
    </row>
    <row r="28" spans="1:15" x14ac:dyDescent="0.2">
      <c r="A28" s="2" t="s">
        <v>27</v>
      </c>
      <c r="B28" s="5">
        <v>55</v>
      </c>
      <c r="C28" s="19">
        <v>73996.09</v>
      </c>
      <c r="D28" s="8">
        <f>65550/2080</f>
        <v>31.514423076923077</v>
      </c>
      <c r="E28" s="9">
        <v>15</v>
      </c>
      <c r="F28" s="8">
        <v>19.57</v>
      </c>
      <c r="G28" s="22">
        <f>65550/2080</f>
        <v>31.514423076923077</v>
      </c>
      <c r="H28" s="9">
        <v>15</v>
      </c>
      <c r="I28" s="8">
        <v>19.57</v>
      </c>
      <c r="J28" s="22">
        <v>23.5</v>
      </c>
      <c r="K28" s="22">
        <v>30</v>
      </c>
      <c r="L28" s="22">
        <v>18.5</v>
      </c>
      <c r="M28" s="22">
        <v>26</v>
      </c>
      <c r="N28" s="22">
        <v>18.5</v>
      </c>
      <c r="O28" s="22">
        <v>29.5</v>
      </c>
    </row>
    <row r="29" spans="1:15" x14ac:dyDescent="0.2">
      <c r="A29" s="2" t="s">
        <v>28</v>
      </c>
      <c r="B29" s="5">
        <v>306</v>
      </c>
      <c r="C29" s="19">
        <v>91398.06</v>
      </c>
      <c r="D29" s="8">
        <v>57.578000000000003</v>
      </c>
      <c r="E29" s="9">
        <v>26</v>
      </c>
      <c r="F29" s="8">
        <v>47</v>
      </c>
      <c r="G29" s="22">
        <v>51.557000000000002</v>
      </c>
      <c r="H29" s="9">
        <v>10</v>
      </c>
      <c r="I29" s="22">
        <v>46.899000000000001</v>
      </c>
      <c r="J29" s="22">
        <v>35.558</v>
      </c>
      <c r="K29" s="22">
        <v>38.944000000000003</v>
      </c>
      <c r="L29" s="22">
        <v>18.466000000000001</v>
      </c>
      <c r="M29" s="22">
        <v>26.8447</v>
      </c>
      <c r="N29" s="22">
        <v>23.475000000000001</v>
      </c>
      <c r="O29" s="22">
        <v>36.44</v>
      </c>
    </row>
    <row r="30" spans="1:15" x14ac:dyDescent="0.2">
      <c r="A30" s="2" t="s">
        <v>29</v>
      </c>
      <c r="B30" s="5">
        <v>54</v>
      </c>
      <c r="C30" s="19">
        <v>90144</v>
      </c>
      <c r="D30" s="8">
        <v>42.4</v>
      </c>
      <c r="E30" s="9">
        <v>25</v>
      </c>
      <c r="F30" s="8">
        <v>28.59</v>
      </c>
      <c r="G30" s="22">
        <v>40.9</v>
      </c>
      <c r="H30" s="9">
        <v>23</v>
      </c>
      <c r="I30" s="22">
        <v>27.58</v>
      </c>
      <c r="J30" s="22">
        <v>24.38</v>
      </c>
      <c r="K30" s="22">
        <v>36.08</v>
      </c>
      <c r="L30" s="22">
        <v>19.98</v>
      </c>
      <c r="M30" s="22">
        <v>29.46</v>
      </c>
      <c r="N30" s="22">
        <v>22.09</v>
      </c>
      <c r="O30" s="22">
        <v>32.630000000000003</v>
      </c>
    </row>
    <row r="31" spans="1:15" x14ac:dyDescent="0.2">
      <c r="A31" s="2" t="s">
        <v>30</v>
      </c>
      <c r="B31" s="5">
        <v>27</v>
      </c>
      <c r="C31" s="19">
        <v>66643.199999999997</v>
      </c>
      <c r="D31" s="8">
        <v>29.26</v>
      </c>
      <c r="E31" s="9">
        <v>10</v>
      </c>
      <c r="F31" s="8">
        <v>26.26</v>
      </c>
      <c r="G31" s="22">
        <v>25.13</v>
      </c>
      <c r="H31" s="9">
        <v>10</v>
      </c>
      <c r="I31" s="22">
        <v>24.32</v>
      </c>
      <c r="J31" s="22">
        <v>20.66</v>
      </c>
      <c r="K31" s="22">
        <v>24.7</v>
      </c>
      <c r="L31" s="22">
        <v>15.88</v>
      </c>
      <c r="M31" s="22">
        <v>21.02</v>
      </c>
      <c r="N31" s="22">
        <v>18.36</v>
      </c>
      <c r="O31" s="22">
        <v>21.18</v>
      </c>
    </row>
    <row r="32" spans="1:15" x14ac:dyDescent="0.2">
      <c r="A32" s="2" t="s">
        <v>31</v>
      </c>
      <c r="B32" s="5">
        <v>19</v>
      </c>
      <c r="C32" s="19">
        <v>50827</v>
      </c>
      <c r="D32" s="8">
        <v>23.77</v>
      </c>
      <c r="E32" s="9">
        <v>12</v>
      </c>
      <c r="F32" s="8">
        <v>0</v>
      </c>
      <c r="G32" s="22">
        <v>16.2</v>
      </c>
      <c r="H32" s="9">
        <v>4</v>
      </c>
      <c r="I32" s="22">
        <v>0</v>
      </c>
      <c r="J32" s="22">
        <v>0</v>
      </c>
      <c r="K32" s="22">
        <v>0</v>
      </c>
      <c r="L32" s="22">
        <v>12</v>
      </c>
      <c r="M32" s="22">
        <v>0</v>
      </c>
      <c r="N32" s="22">
        <v>0</v>
      </c>
      <c r="O32" s="22">
        <v>0</v>
      </c>
    </row>
    <row r="33" spans="1:15" x14ac:dyDescent="0.2">
      <c r="A33" s="2" t="s">
        <v>32</v>
      </c>
      <c r="B33" s="5">
        <v>12</v>
      </c>
      <c r="C33" s="19">
        <v>52239</v>
      </c>
      <c r="D33" s="8">
        <v>22.43</v>
      </c>
      <c r="E33" s="9">
        <v>15</v>
      </c>
      <c r="F33" s="8">
        <v>18.5</v>
      </c>
      <c r="G33" s="22">
        <v>0</v>
      </c>
      <c r="H33" s="9">
        <v>0</v>
      </c>
      <c r="I33" s="22">
        <v>0</v>
      </c>
      <c r="J33" s="22">
        <v>17.75</v>
      </c>
      <c r="K33" s="22">
        <v>25.66</v>
      </c>
      <c r="L33" s="22">
        <v>0</v>
      </c>
      <c r="M33" s="40">
        <v>0</v>
      </c>
      <c r="N33" s="22">
        <v>17.55</v>
      </c>
      <c r="O33" s="22">
        <v>25.02</v>
      </c>
    </row>
    <row r="34" spans="1:15" x14ac:dyDescent="0.2">
      <c r="A34" s="2" t="s">
        <v>33</v>
      </c>
      <c r="B34" s="5">
        <v>75</v>
      </c>
      <c r="C34" s="19">
        <v>81815.39</v>
      </c>
      <c r="D34" s="8">
        <v>39.723999999999997</v>
      </c>
      <c r="E34" s="9">
        <v>4</v>
      </c>
      <c r="F34" s="8">
        <v>35.61</v>
      </c>
      <c r="G34" s="22">
        <v>34.11</v>
      </c>
      <c r="H34" s="9">
        <v>17</v>
      </c>
      <c r="I34" s="22">
        <v>27.01</v>
      </c>
      <c r="J34" s="22">
        <v>24.11</v>
      </c>
      <c r="K34" s="22">
        <v>32</v>
      </c>
      <c r="L34" s="22">
        <v>16.25</v>
      </c>
      <c r="M34" s="22">
        <v>22.48</v>
      </c>
      <c r="N34" s="22">
        <v>20.71</v>
      </c>
      <c r="O34" s="22">
        <v>27.34</v>
      </c>
    </row>
    <row r="35" spans="1:15" x14ac:dyDescent="0.2">
      <c r="A35" s="2" t="s">
        <v>34</v>
      </c>
      <c r="B35" s="5">
        <v>22</v>
      </c>
      <c r="C35" s="19">
        <v>75543</v>
      </c>
      <c r="D35" s="8">
        <v>32.96</v>
      </c>
      <c r="E35" s="9">
        <v>8</v>
      </c>
      <c r="F35" s="8">
        <v>0</v>
      </c>
      <c r="G35" s="22">
        <v>0</v>
      </c>
      <c r="H35" s="46">
        <v>0</v>
      </c>
      <c r="I35" s="22">
        <v>0</v>
      </c>
      <c r="J35" s="22">
        <v>23.5</v>
      </c>
      <c r="K35" s="22">
        <v>0</v>
      </c>
      <c r="L35" s="22">
        <v>17.5</v>
      </c>
      <c r="M35" s="22">
        <v>0</v>
      </c>
      <c r="N35" s="22">
        <v>21.5</v>
      </c>
      <c r="O35" s="22">
        <v>0</v>
      </c>
    </row>
    <row r="36" spans="1:15" x14ac:dyDescent="0.2">
      <c r="A36" s="2" t="s">
        <v>35</v>
      </c>
      <c r="B36" s="5">
        <v>41</v>
      </c>
      <c r="C36" s="19">
        <v>95368</v>
      </c>
      <c r="D36" s="8">
        <v>40.21</v>
      </c>
      <c r="E36" s="9">
        <v>0</v>
      </c>
      <c r="F36" s="8">
        <v>36.049999999999997</v>
      </c>
      <c r="G36" s="22">
        <v>36.24</v>
      </c>
      <c r="H36" s="9">
        <v>18</v>
      </c>
      <c r="I36" s="22">
        <v>31.1</v>
      </c>
      <c r="J36" s="22">
        <v>25.71</v>
      </c>
      <c r="K36" s="22">
        <v>35.69</v>
      </c>
      <c r="L36" s="22">
        <v>18.309999999999999</v>
      </c>
      <c r="M36" s="22">
        <v>25.42</v>
      </c>
      <c r="N36" s="22">
        <v>24.48</v>
      </c>
      <c r="O36" s="22">
        <v>33.979999999999997</v>
      </c>
    </row>
    <row r="37" spans="1:15" x14ac:dyDescent="0.2">
      <c r="A37" s="2" t="s">
        <v>36</v>
      </c>
      <c r="B37" s="5">
        <v>19</v>
      </c>
      <c r="C37" s="19">
        <v>61401.599999999999</v>
      </c>
      <c r="D37" s="8">
        <v>24.77</v>
      </c>
      <c r="E37" s="9">
        <v>16</v>
      </c>
      <c r="F37" s="8">
        <v>18</v>
      </c>
      <c r="G37" s="22">
        <v>0</v>
      </c>
      <c r="H37" s="9">
        <v>0</v>
      </c>
      <c r="I37" s="22">
        <v>0</v>
      </c>
      <c r="J37" s="22">
        <v>24.17</v>
      </c>
      <c r="K37" s="22">
        <v>18</v>
      </c>
      <c r="L37" s="22">
        <v>14</v>
      </c>
      <c r="M37" s="22">
        <v>16.670000000000002</v>
      </c>
      <c r="N37" s="22">
        <v>18</v>
      </c>
      <c r="O37" s="22">
        <v>22.9</v>
      </c>
    </row>
    <row r="38" spans="1:15" x14ac:dyDescent="0.2">
      <c r="A38" s="2" t="s">
        <v>37</v>
      </c>
      <c r="B38" s="5">
        <v>17</v>
      </c>
      <c r="C38" s="19">
        <v>65556.75</v>
      </c>
      <c r="D38" s="8">
        <v>26.4</v>
      </c>
      <c r="E38" s="9">
        <v>14</v>
      </c>
      <c r="F38" s="8">
        <v>22.77</v>
      </c>
      <c r="G38" s="22">
        <v>21.93</v>
      </c>
      <c r="H38" s="9">
        <v>7</v>
      </c>
      <c r="I38" s="22">
        <v>21.09</v>
      </c>
      <c r="J38" s="22">
        <v>21.09</v>
      </c>
      <c r="K38" s="22">
        <v>28.19</v>
      </c>
      <c r="L38" s="22">
        <v>15.5</v>
      </c>
      <c r="M38" s="22">
        <v>20.73</v>
      </c>
      <c r="N38" s="22">
        <v>16.739999999999998</v>
      </c>
      <c r="O38" s="22">
        <v>22.39</v>
      </c>
    </row>
    <row r="39" spans="1:15" x14ac:dyDescent="0.2">
      <c r="A39" s="2" t="s">
        <v>38</v>
      </c>
      <c r="B39" s="5">
        <v>45</v>
      </c>
      <c r="C39" s="19">
        <v>77840</v>
      </c>
      <c r="D39" s="8">
        <v>32.840000000000003</v>
      </c>
      <c r="E39" s="9">
        <v>24</v>
      </c>
      <c r="F39" s="8">
        <v>20.190000000000001</v>
      </c>
      <c r="G39" s="22">
        <v>27.31</v>
      </c>
      <c r="H39" s="9">
        <v>20</v>
      </c>
      <c r="I39" s="22">
        <v>24.75</v>
      </c>
      <c r="J39" s="22">
        <v>26.2</v>
      </c>
      <c r="K39" s="22">
        <v>26.2</v>
      </c>
      <c r="L39" s="22">
        <v>27.31</v>
      </c>
      <c r="M39" s="22">
        <v>17.75</v>
      </c>
      <c r="N39" s="22">
        <v>20.72</v>
      </c>
      <c r="O39" s="22">
        <v>19.75</v>
      </c>
    </row>
    <row r="40" spans="1:15" x14ac:dyDescent="0.2">
      <c r="A40" s="2" t="s">
        <v>39</v>
      </c>
      <c r="B40" s="5">
        <v>26</v>
      </c>
      <c r="C40" s="19">
        <v>65418</v>
      </c>
      <c r="D40" s="8">
        <v>24.04</v>
      </c>
      <c r="E40" s="9">
        <v>14</v>
      </c>
      <c r="F40" s="8">
        <v>19</v>
      </c>
      <c r="G40" s="22">
        <v>21.92</v>
      </c>
      <c r="H40" s="9">
        <v>7</v>
      </c>
      <c r="I40" s="22">
        <v>18</v>
      </c>
      <c r="J40" s="22">
        <v>19</v>
      </c>
      <c r="K40" s="22">
        <v>21.4</v>
      </c>
      <c r="L40" s="22">
        <v>15</v>
      </c>
      <c r="M40" s="22">
        <v>19.440000000000001</v>
      </c>
      <c r="N40" s="22">
        <v>19</v>
      </c>
      <c r="O40" s="22">
        <v>22.05</v>
      </c>
    </row>
    <row r="41" spans="1:15" x14ac:dyDescent="0.2">
      <c r="A41" s="2" t="s">
        <v>40</v>
      </c>
      <c r="B41" s="5">
        <v>55</v>
      </c>
      <c r="C41" s="19">
        <v>67954.25</v>
      </c>
      <c r="D41" s="8">
        <v>30.87</v>
      </c>
      <c r="E41" s="9">
        <v>16</v>
      </c>
      <c r="F41" s="8">
        <v>0</v>
      </c>
      <c r="G41" s="22">
        <v>26.38</v>
      </c>
      <c r="H41" s="9">
        <v>3</v>
      </c>
      <c r="I41" s="22">
        <v>22.32</v>
      </c>
      <c r="J41" s="22">
        <v>0</v>
      </c>
      <c r="K41" s="22">
        <v>0</v>
      </c>
      <c r="L41" s="22">
        <v>15.54</v>
      </c>
      <c r="M41" s="22">
        <v>20.75</v>
      </c>
      <c r="N41" s="22">
        <v>18.45</v>
      </c>
      <c r="O41" s="22">
        <v>25.82</v>
      </c>
    </row>
    <row r="42" spans="1:15" x14ac:dyDescent="0.2">
      <c r="A42" s="2" t="s">
        <v>41</v>
      </c>
      <c r="B42" s="5">
        <v>21</v>
      </c>
      <c r="C42" s="19">
        <v>72592</v>
      </c>
      <c r="D42" s="8">
        <v>39.17</v>
      </c>
      <c r="E42" s="9">
        <v>4</v>
      </c>
      <c r="F42" s="8">
        <v>38.03</v>
      </c>
      <c r="G42" s="22">
        <v>0</v>
      </c>
      <c r="H42" s="9">
        <v>0</v>
      </c>
      <c r="I42" s="22">
        <v>0</v>
      </c>
      <c r="J42" s="22">
        <v>31.88</v>
      </c>
      <c r="K42" s="22">
        <v>35.54</v>
      </c>
      <c r="L42" s="22">
        <v>19.059999999999999</v>
      </c>
      <c r="M42" s="22">
        <v>24.66</v>
      </c>
      <c r="N42" s="22">
        <v>21.74</v>
      </c>
      <c r="O42" s="22">
        <v>31.31</v>
      </c>
    </row>
    <row r="43" spans="1:15" x14ac:dyDescent="0.2">
      <c r="A43" s="2" t="s">
        <v>42</v>
      </c>
      <c r="B43" s="5">
        <v>137</v>
      </c>
      <c r="C43" s="19">
        <v>96200</v>
      </c>
      <c r="D43" s="8">
        <v>43.9</v>
      </c>
      <c r="E43" s="9">
        <v>12</v>
      </c>
      <c r="F43" s="8">
        <v>38.26</v>
      </c>
      <c r="G43" s="22">
        <v>41.46</v>
      </c>
      <c r="H43" s="9">
        <v>15</v>
      </c>
      <c r="I43" s="22">
        <v>35.78</v>
      </c>
      <c r="J43" s="22">
        <v>26.97</v>
      </c>
      <c r="K43" s="22">
        <v>28.06</v>
      </c>
      <c r="L43" s="22">
        <v>0</v>
      </c>
      <c r="M43" s="22">
        <v>0</v>
      </c>
      <c r="N43" s="22">
        <v>20</v>
      </c>
      <c r="O43" s="22">
        <v>26.92</v>
      </c>
    </row>
    <row r="44" spans="1:15" x14ac:dyDescent="0.2">
      <c r="A44" s="2" t="s">
        <v>43</v>
      </c>
      <c r="B44" s="5">
        <v>48</v>
      </c>
      <c r="C44" s="19">
        <v>97335</v>
      </c>
      <c r="D44" s="8">
        <v>42.23</v>
      </c>
      <c r="E44" s="9">
        <v>3</v>
      </c>
      <c r="F44" s="8">
        <v>37.78</v>
      </c>
      <c r="G44" s="22">
        <v>33.76</v>
      </c>
      <c r="H44" s="9">
        <v>4</v>
      </c>
      <c r="I44" s="22">
        <v>33.270000000000003</v>
      </c>
      <c r="J44" s="22">
        <v>26.32</v>
      </c>
      <c r="K44" s="22">
        <v>44.36</v>
      </c>
      <c r="L44" s="22">
        <v>17.52</v>
      </c>
      <c r="M44" s="22">
        <v>25.27</v>
      </c>
      <c r="N44" s="22">
        <v>25.06</v>
      </c>
      <c r="O44" s="22">
        <v>38.840000000000003</v>
      </c>
    </row>
    <row r="45" spans="1:15" x14ac:dyDescent="0.2">
      <c r="A45" s="4" t="s">
        <v>44</v>
      </c>
      <c r="B45" s="12">
        <v>36</v>
      </c>
      <c r="C45" s="21">
        <v>77251.199999999997</v>
      </c>
      <c r="D45" s="17">
        <v>33.03</v>
      </c>
      <c r="E45" s="13">
        <v>9</v>
      </c>
      <c r="F45" s="17">
        <v>0</v>
      </c>
      <c r="G45" s="31">
        <v>28.05</v>
      </c>
      <c r="H45" s="13">
        <v>9</v>
      </c>
      <c r="I45" s="31">
        <v>0</v>
      </c>
      <c r="J45" s="31">
        <v>24.27</v>
      </c>
      <c r="K45" s="31">
        <v>29.14</v>
      </c>
      <c r="L45" s="31">
        <v>21.16</v>
      </c>
      <c r="M45" s="31">
        <v>28.84</v>
      </c>
      <c r="N45" s="31">
        <v>19.329999999999998</v>
      </c>
      <c r="O45" s="31">
        <v>21.56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&amp;K03-0172021 IAC Salary Survey&amp;R&amp;K03+032Sheriff's Office</odd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County Info</vt:lpstr>
      <vt:lpstr>CEOs</vt:lpstr>
      <vt:lpstr>Benefits</vt:lpstr>
      <vt:lpstr>Assessor</vt:lpstr>
      <vt:lpstr>Clerk</vt:lpstr>
      <vt:lpstr>Commissioner</vt:lpstr>
      <vt:lpstr>Coroner</vt:lpstr>
      <vt:lpstr>Pros Atty</vt:lpstr>
      <vt:lpstr>Sheriff</vt:lpstr>
      <vt:lpstr>Treasurer</vt:lpstr>
      <vt:lpstr>Dept Heads</vt:lpstr>
      <vt:lpstr>Benefits!Print_Titles</vt:lpstr>
      <vt:lpstr>CEOs!Print_Titles</vt:lpstr>
      <vt:lpstr>'County Info'!Print_Titles</vt:lpstr>
    </vt:vector>
  </TitlesOfParts>
  <Company>Idaho Association of Counties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Cundiff</dc:creator>
  <cp:lastModifiedBy>Microsoft Office User</cp:lastModifiedBy>
  <cp:lastPrinted>2016-06-06T19:15:48Z</cp:lastPrinted>
  <dcterms:created xsi:type="dcterms:W3CDTF">2015-03-04T20:49:08Z</dcterms:created>
  <dcterms:modified xsi:type="dcterms:W3CDTF">2021-04-02T14:11:18Z</dcterms:modified>
</cp:coreProperties>
</file>