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GoogleDrive/Shared drives/Shared Drive/Publications/Salary Survey/2020 Salary Survey/"/>
    </mc:Choice>
  </mc:AlternateContent>
  <xr:revisionPtr revIDLastSave="0" documentId="13_ncr:1_{253EF9A8-7FF5-FE4C-B28E-0A090575DA2F}" xr6:coauthVersionLast="36" xr6:coauthVersionMax="36" xr10:uidLastSave="{00000000-0000-0000-0000-000000000000}"/>
  <bookViews>
    <workbookView xWindow="-29420" yWindow="-1040" windowWidth="28800" windowHeight="16080" tabRatio="733" xr2:uid="{00000000-000D-0000-FFFF-FFFF00000000}"/>
  </bookViews>
  <sheets>
    <sheet name="County Info" sheetId="2" r:id="rId1"/>
    <sheet name="CEOs" sheetId="11" r:id="rId2"/>
    <sheet name="Benefits" sheetId="10" r:id="rId3"/>
    <sheet name="Assessor" sheetId="1" r:id="rId4"/>
    <sheet name="Clerk" sheetId="3" r:id="rId5"/>
    <sheet name="Commissioner" sheetId="4" r:id="rId6"/>
    <sheet name="Coroner" sheetId="6" r:id="rId7"/>
    <sheet name="Pros Atty" sheetId="7" r:id="rId8"/>
    <sheet name="Sheriff" sheetId="8" r:id="rId9"/>
    <sheet name="Treasurer" sheetId="9" r:id="rId10"/>
    <sheet name="Dept Heads" sheetId="5" r:id="rId11"/>
  </sheets>
  <definedNames>
    <definedName name="_xlnm.Print_Titles" localSheetId="2">Benefits!$A:$A,Benefits!$1:$1</definedName>
    <definedName name="_xlnm.Print_Titles" localSheetId="1">CEOs!$A:$A,CEOs!$1:$1</definedName>
    <definedName name="_xlnm.Print_Titles" localSheetId="0">'County Info'!$A:$A,'County Info'!$1:$1</definedName>
  </definedNames>
  <calcPr calcId="18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2" i="5" l="1"/>
  <c r="AF2" i="5"/>
  <c r="AC2" i="5"/>
  <c r="Z2" i="5"/>
  <c r="W2" i="5"/>
  <c r="T2" i="5"/>
  <c r="N2" i="5"/>
  <c r="K2" i="5"/>
  <c r="D2" i="9"/>
  <c r="G2" i="8"/>
  <c r="D2" i="8"/>
  <c r="D2" i="7"/>
  <c r="D2" i="6"/>
  <c r="M2" i="3"/>
  <c r="J2" i="3"/>
  <c r="G2" i="3"/>
  <c r="D2" i="3"/>
  <c r="D2" i="1"/>
  <c r="D42" i="8" l="1"/>
  <c r="D3" i="8" l="1"/>
  <c r="D28" i="7" l="1"/>
  <c r="T13" i="5"/>
  <c r="H13" i="5"/>
  <c r="H37" i="5" l="1"/>
  <c r="J37" i="8"/>
  <c r="D37" i="8"/>
  <c r="D37" i="1"/>
  <c r="E34" i="10" l="1"/>
  <c r="D34" i="10"/>
  <c r="C34" i="10"/>
  <c r="AI34" i="5"/>
  <c r="Z34" i="5"/>
  <c r="S34" i="5"/>
  <c r="Q34" i="5"/>
  <c r="N34" i="5"/>
  <c r="H34" i="5"/>
  <c r="E34" i="5"/>
  <c r="B34" i="5"/>
  <c r="G34" i="8"/>
  <c r="D34" i="8"/>
  <c r="D34" i="7"/>
  <c r="M34" i="3"/>
  <c r="O34" i="10"/>
  <c r="K34" i="10"/>
  <c r="W36" i="5"/>
  <c r="G36" i="8"/>
  <c r="E29" i="10"/>
  <c r="D29" i="10"/>
  <c r="C29" i="10"/>
  <c r="D26" i="7"/>
  <c r="D25" i="7"/>
  <c r="D18" i="8"/>
  <c r="D8" i="7"/>
  <c r="AF22" i="5" l="1"/>
  <c r="D41" i="9" l="1"/>
  <c r="G41" i="8"/>
  <c r="D41" i="8"/>
  <c r="F41" i="7"/>
  <c r="D41" i="7"/>
  <c r="D35" i="7"/>
  <c r="D10" i="7"/>
  <c r="O27" i="10" l="1"/>
  <c r="E11" i="10"/>
  <c r="E12" i="10"/>
  <c r="D11" i="10"/>
  <c r="K27" i="10"/>
  <c r="E44" i="10"/>
  <c r="D44" i="10"/>
  <c r="V40" i="10"/>
  <c r="S40" i="10"/>
  <c r="L40" i="10"/>
  <c r="K40" i="10"/>
  <c r="E40" i="10"/>
  <c r="C40" i="10"/>
  <c r="S45" i="10"/>
  <c r="L45" i="10"/>
  <c r="D38" i="10"/>
  <c r="O36" i="10"/>
  <c r="K36" i="10"/>
  <c r="E36" i="10"/>
  <c r="D36" i="10"/>
  <c r="L31" i="10"/>
  <c r="C31" i="10"/>
  <c r="E25" i="10"/>
  <c r="D25" i="10"/>
  <c r="K23" i="10"/>
  <c r="L22" i="10"/>
  <c r="L16" i="10"/>
  <c r="L4" i="10"/>
  <c r="K4" i="10"/>
  <c r="B4" i="10"/>
</calcChain>
</file>

<file path=xl/sharedStrings.xml><?xml version="1.0" encoding="utf-8"?>
<sst xmlns="http://schemas.openxmlformats.org/spreadsheetml/2006/main" count="1533" uniqueCount="240">
  <si>
    <t>County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</si>
  <si>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</si>
  <si>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</si>
  <si>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</si>
  <si>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</si>
  <si>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</si>
  <si>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</si>
  <si>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</si>
  <si>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</si>
  <si>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</si>
  <si>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</si>
  <si>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</si>
  <si>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</si>
  <si>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</si>
  <si>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</si>
  <si>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</si>
  <si>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</si>
  <si>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</si>
  <si>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</si>
  <si>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</si>
  <si>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</si>
  <si>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</si>
  <si>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</si>
  <si>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</si>
  <si>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</si>
  <si>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</si>
  <si>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</si>
  <si>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</si>
  <si>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</si>
  <si>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</si>
  <si>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</si>
  <si>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</si>
  <si>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</si>
  <si>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</si>
  <si>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</si>
  <si>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</si>
  <si>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</si>
  <si>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</si>
  <si>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</si>
  <si>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</si>
  <si>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</si>
  <si>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</si>
  <si>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</si>
  <si>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 xml:space="preserve">Valley </t>
  </si>
  <si>
    <t>Washington</t>
  </si>
  <si>
    <t># Supervised</t>
  </si>
  <si>
    <t>Assessor</t>
  </si>
  <si>
    <t># Employees</t>
  </si>
  <si>
    <t># Full Time</t>
  </si>
  <si>
    <t># Part Time</t>
  </si>
  <si>
    <t># Seasonal</t>
  </si>
  <si>
    <t>Vacation Days - New</t>
  </si>
  <si>
    <t>Vacation Days - 6th Year</t>
  </si>
  <si>
    <t>Vacation Days - 11th Year</t>
  </si>
  <si>
    <t>Sick Days - New</t>
  </si>
  <si>
    <t>Sick Days - 6th Year</t>
  </si>
  <si>
    <t>Sick Days - 11th Year</t>
  </si>
  <si>
    <t>Additional Holidays</t>
  </si>
  <si>
    <t>Carryover of Vacation/Sick Leave?</t>
  </si>
  <si>
    <t>Max Sick Leave</t>
  </si>
  <si>
    <t>Compensate for Unused?</t>
  </si>
  <si>
    <t>Upon Termination Only?</t>
  </si>
  <si>
    <t>Max Vacation Days</t>
  </si>
  <si>
    <t>Max Sick Leave Days</t>
  </si>
  <si>
    <t>Time Off without pay?</t>
  </si>
  <si>
    <t>Health Insurance Provider</t>
  </si>
  <si>
    <t>Monthly Cost - Employee, no dependents</t>
  </si>
  <si>
    <t>Monthly Cost Paid by County</t>
  </si>
  <si>
    <t>Monthly Cost Paid by Employee</t>
  </si>
  <si>
    <t>Montly Cost - Employee, Spouse, 2 Children</t>
  </si>
  <si>
    <t>Family Cost Paid by County</t>
  </si>
  <si>
    <t>Family Cost Paid by Employee</t>
  </si>
  <si>
    <t>Yes</t>
  </si>
  <si>
    <t>Clerk</t>
  </si>
  <si>
    <t>Court Supervisor</t>
  </si>
  <si>
    <t>Indigent Director</t>
  </si>
  <si>
    <t>N/A</t>
  </si>
  <si>
    <t>Elections Supervisor</t>
  </si>
  <si>
    <t>Commission Chair</t>
  </si>
  <si>
    <t>Commissioner</t>
  </si>
  <si>
    <t>Coroner</t>
  </si>
  <si>
    <t>Prosecuting Attorney</t>
  </si>
  <si>
    <t>Sheriff</t>
  </si>
  <si>
    <t>Treasurer</t>
  </si>
  <si>
    <t>Dental Insurance?</t>
  </si>
  <si>
    <t>Vision Insurance?</t>
  </si>
  <si>
    <t>Long Term Disability?</t>
  </si>
  <si>
    <t>Short Term Disability?</t>
  </si>
  <si>
    <t>Chief Juvenile Probation Officer</t>
  </si>
  <si>
    <t>Comm Chair</t>
  </si>
  <si>
    <t>Total Employees</t>
  </si>
  <si>
    <t>-</t>
  </si>
  <si>
    <t>Hours Required 
for Benefits</t>
  </si>
  <si>
    <t>Max Vacation
Days</t>
  </si>
  <si>
    <t>Regence Blue Shield</t>
  </si>
  <si>
    <t>Contract</t>
  </si>
  <si>
    <t>Years of Experience</t>
  </si>
  <si>
    <t>Starting Rate</t>
  </si>
  <si>
    <t>CD Years of Experience</t>
  </si>
  <si>
    <t>CD Starting Rate</t>
  </si>
  <si>
    <t>Court Sup Years of Experience</t>
  </si>
  <si>
    <t>Court Sup Starting Rate</t>
  </si>
  <si>
    <t>Indigent Years of Experience</t>
  </si>
  <si>
    <t>Elections Years of Experience</t>
  </si>
  <si>
    <t>Elections Starting Rate</t>
  </si>
  <si>
    <t>Indigent Starting Rate</t>
  </si>
  <si>
    <t>Friday after Thanksgiving</t>
  </si>
  <si>
    <t>Unlimited</t>
  </si>
  <si>
    <t>Full Payout</t>
  </si>
  <si>
    <t>No Payout</t>
  </si>
  <si>
    <t>Dispatcher Max</t>
  </si>
  <si>
    <t>Detective/Investigator Max2</t>
  </si>
  <si>
    <t>Detective/Investigator Min</t>
  </si>
  <si>
    <t>Dispatcher Min</t>
  </si>
  <si>
    <t>Patrol Deputy Max2</t>
  </si>
  <si>
    <t>Patrol Deputy Min</t>
  </si>
  <si>
    <t>CD Year of Experience</t>
  </si>
  <si>
    <t>Chief Deputy Current Rate</t>
  </si>
  <si>
    <t>Chief Deputy Starting Rate</t>
  </si>
  <si>
    <t>Jail Administrator Current Rate</t>
  </si>
  <si>
    <t>JA Years of Experience</t>
  </si>
  <si>
    <t>JA Starting Rate</t>
  </si>
  <si>
    <t>P&amp;Z Director Current Rate</t>
  </si>
  <si>
    <t>P&amp;Z Years of Experience</t>
  </si>
  <si>
    <t>P&amp;Z Starting Rate</t>
  </si>
  <si>
    <t>Public Works Director Current Rate</t>
  </si>
  <si>
    <t>PW Years of Experience</t>
  </si>
  <si>
    <t>PW Starting Rate</t>
  </si>
  <si>
    <t>R&amp;B Years of Experience</t>
  </si>
  <si>
    <t>Road &amp; Bridge Supervisor Current Rate</t>
  </si>
  <si>
    <t>R&amp;B Starting Rate</t>
  </si>
  <si>
    <t>Solid Waste Supervisor Current Rate</t>
  </si>
  <si>
    <t>SW Years of Experience</t>
  </si>
  <si>
    <t>SW Starting Rate</t>
  </si>
  <si>
    <t>CJP Years of Experience</t>
  </si>
  <si>
    <t>CJP Starting Rate</t>
  </si>
  <si>
    <t>MP Years of Experience</t>
  </si>
  <si>
    <t>MP Starting Rate</t>
  </si>
  <si>
    <t>Misdemeanor Probation Supervisor Current Rate</t>
  </si>
  <si>
    <t>WS Years of Experience</t>
  </si>
  <si>
    <t>WS Starting Rate</t>
  </si>
  <si>
    <t>Weed Supervisor Current Rate</t>
  </si>
  <si>
    <t>Emergency Mgr Current Rate</t>
  </si>
  <si>
    <t>EM Years of Experience</t>
  </si>
  <si>
    <t>EM Starting Rate</t>
  </si>
  <si>
    <t>IT Director Current Rate</t>
  </si>
  <si>
    <t>IT Years of Experience</t>
  </si>
  <si>
    <t>IT Starting Rate</t>
  </si>
  <si>
    <t>Max earned in one yr</t>
  </si>
  <si>
    <t>Blue Cross of Idaho</t>
  </si>
  <si>
    <t>Not Offered</t>
  </si>
  <si>
    <t>3 days bereavement</t>
  </si>
  <si>
    <t>No</t>
  </si>
  <si>
    <t>Remaining Balance</t>
  </si>
  <si>
    <t>GemPlan</t>
  </si>
  <si>
    <t>Depending on yrs/service</t>
  </si>
  <si>
    <t>?</t>
  </si>
  <si>
    <t>11-12</t>
  </si>
  <si>
    <t>Friday after Thanksgiving; 3 Bereavement Days</t>
  </si>
  <si>
    <t>Up to 30 days depending on yrs/worked</t>
  </si>
  <si>
    <t>Friday after Thanksgiving; Day after Christmas</t>
  </si>
  <si>
    <t>Friday after Thanksgiving; Christmas Eve</t>
  </si>
  <si>
    <t>1 floating holiday</t>
  </si>
  <si>
    <t>No Max</t>
  </si>
  <si>
    <t>13-15</t>
  </si>
  <si>
    <t>18-20</t>
  </si>
  <si>
    <t>1/3 of sick before 2011</t>
  </si>
  <si>
    <t>PacificSource</t>
  </si>
  <si>
    <t>Up to 20 days</t>
  </si>
  <si>
    <t>Mayo Clinic Health Solutions</t>
  </si>
  <si>
    <t>25% of balance</t>
  </si>
  <si>
    <t>Current + 5</t>
  </si>
  <si>
    <t>Floating Holiday</t>
  </si>
  <si>
    <t>Friday after Thanksgiving; One Floating Holiday</t>
  </si>
  <si>
    <t>1/2 day before Thanksgiving and Christmas</t>
  </si>
  <si>
    <t>30% of balance</t>
  </si>
  <si>
    <t>Varies</t>
  </si>
  <si>
    <t>One floating holiday</t>
  </si>
  <si>
    <t>Current Building Inspector</t>
  </si>
  <si>
    <t>Building Inspector Years of Experience</t>
  </si>
  <si>
    <t>Building Inspector Starting Rate</t>
  </si>
  <si>
    <t>Self Funded</t>
  </si>
  <si>
    <t>TPA is Regence</t>
  </si>
  <si>
    <t>20% accrued at retirement</t>
  </si>
  <si>
    <t>Total 2019 Wages</t>
  </si>
  <si>
    <t>FY19 GF Expenses</t>
  </si>
  <si>
    <t>FY19 Justice Expenses</t>
  </si>
  <si>
    <t>FY19 District Court Expenses</t>
  </si>
  <si>
    <t>FY19 Indigent Fund Expenses</t>
  </si>
  <si>
    <t>FY19 Revaluation Expenses</t>
  </si>
  <si>
    <t>FY19 Junior College Tuition Expenses</t>
  </si>
  <si>
    <t>2018 Population</t>
  </si>
  <si>
    <t>Current Public Defender</t>
  </si>
  <si>
    <t>PD Years of Experience</t>
  </si>
  <si>
    <t>PD Starting Rate</t>
  </si>
  <si>
    <t>HR Director Starting Rate</t>
  </si>
  <si>
    <t>HR Director Years of Experience</t>
  </si>
  <si>
    <t>Current HR Director</t>
  </si>
  <si>
    <t>$12.06/hr + $50/pay period</t>
  </si>
  <si>
    <t>$70/hr contract</t>
  </si>
  <si>
    <t>Same as R&amp;B</t>
  </si>
  <si>
    <t>4*</t>
  </si>
  <si>
    <t>*Boise County - Pay under the minimum wage is due to multiple fund/accounts, special circumstances, exceptions.</t>
  </si>
  <si>
    <t>$14,900/yr</t>
  </si>
  <si>
    <t>$250/month</t>
  </si>
  <si>
    <t>1 personal day</t>
  </si>
  <si>
    <t>Up to 36.25 days depending on yrs/worked</t>
  </si>
  <si>
    <t>Self-Funded</t>
  </si>
  <si>
    <t>120 hrs</t>
  </si>
  <si>
    <t>192 hrs</t>
  </si>
  <si>
    <t>Friday after Thanksgiving; Christmas Eve; Bereavement; Administrative Leave</t>
  </si>
  <si>
    <t>After 480 hours, balance is paid at 25%</t>
  </si>
  <si>
    <t>Friday after Thanksgiving; Christmas Eve if not on weekend</t>
  </si>
  <si>
    <t>Select Health</t>
  </si>
  <si>
    <t>Friday after Thanksgiving (if approved by BOCC)</t>
  </si>
  <si>
    <t>$4619/yr</t>
  </si>
  <si>
    <t>$26.65/hr + $150/mo</t>
  </si>
  <si>
    <t>$21.09/hr + $250/mo</t>
  </si>
  <si>
    <t>$400/mo</t>
  </si>
  <si>
    <t>$23.03/hr + $150/mo</t>
  </si>
  <si>
    <t>$1200/yr</t>
  </si>
  <si>
    <t>$52,000/yr</t>
  </si>
  <si>
    <t>Contact</t>
  </si>
  <si>
    <t>% based on seniority</t>
  </si>
  <si>
    <t>$520.28/$470.28</t>
  </si>
  <si>
    <t>$45.00/$95.00</t>
  </si>
  <si>
    <t>$1631.96/$1531.96</t>
  </si>
  <si>
    <t>$290/$390</t>
  </si>
  <si>
    <t>Friday after Thanksgiving; 3 hours on Christmas Eve; 1 hour on NYE</t>
  </si>
  <si>
    <t>30-50% depending on yrs served</t>
  </si>
  <si>
    <t>$40/call</t>
  </si>
  <si>
    <t>$625/month</t>
  </si>
  <si>
    <t>$5167/month</t>
  </si>
  <si>
    <t>$2811/yr</t>
  </si>
  <si>
    <t>$2401/yr</t>
  </si>
  <si>
    <t>$9,993/yr</t>
  </si>
  <si>
    <t>$11,480/yr</t>
  </si>
  <si>
    <t>$13,925/yr</t>
  </si>
  <si>
    <t>$37.83/call</t>
  </si>
  <si>
    <t>up to 48 days depending on yrs worked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</si>
</sst>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"/>
    <numFmt numFmtId="167" formatCode="_-&quot;$&quot;* #,##0_-;\-&quot;$&quot;* #,##0_-;_-&quot;$&quot;* &quot;-&quot;??_-;_-@_-"/>
    <numFmt numFmtId="168" formatCode="_-* #,##0_-;\-* #,##0_-;_-* &quot;-&quot;??_-;_-@_-"/>
    <numFmt numFmtId="169" formatCode="_([$$-409]* #,##0.00_);_([$$-409]* \(#,##0.00\);_([$$-409]* &quot;-&quot;??_);_(@_)"/>
    <numFmt numFmtId="170" formatCode="_(&quot;$&quot;* #,##0_);_(&quot;$&quot;* \(#,##0\);_(&quot;$&quot;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0"/>
      <name val="Helvetica Neue"/>
      <family val="2"/>
    </font>
    <font>
      <sz val="10"/>
      <color theme="1"/>
      <name val="Helvetica Neue"/>
      <family val="2"/>
    </font>
    <font>
      <sz val="12"/>
      <color theme="1"/>
      <name val="Helvetica Neue"/>
      <family val="2"/>
    </font>
    <font>
      <sz val="10"/>
      <color rgb="FF000000"/>
      <name val="Helvetica Neue"/>
      <family val="2"/>
    </font>
    <font>
      <sz val="10"/>
      <color theme="1"/>
      <name val="Helvetica Neue"/>
      <family val="2"/>
    </font>
    <font>
      <sz val="10"/>
      <color theme="0"/>
      <name val="Helvetica Neue"/>
      <family val="2"/>
    </font>
    <font>
      <sz val="10"/>
      <color theme="1"/>
      <name val="Helvetica Neue"/>
      <family val="2"/>
    </font>
    <font>
      <sz val="10"/>
      <color rgb="FF000000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DCE6F1"/>
        <bgColor rgb="FFDCE6F1"/>
      </patternFill>
    </fill>
  </fills>
  <borders count="2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</borders>
  <cellStyleXfs count="8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7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44" fontId="8" fillId="0" borderId="0" xfId="75" applyNumberFormat="1" applyFont="1" applyAlignment="1">
      <alignment horizontal="right"/>
    </xf>
    <xf numFmtId="44" fontId="8" fillId="0" borderId="0" xfId="75" applyFont="1" applyAlignment="1">
      <alignment horizontal="right"/>
    </xf>
    <xf numFmtId="164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44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44" fontId="8" fillId="0" borderId="0" xfId="0" applyNumberFormat="1" applyFont="1" applyBorder="1" applyAlignment="1">
      <alignment horizontal="right"/>
    </xf>
    <xf numFmtId="44" fontId="8" fillId="0" borderId="0" xfId="75" applyFont="1" applyBorder="1" applyAlignment="1">
      <alignment horizontal="right"/>
    </xf>
    <xf numFmtId="44" fontId="8" fillId="0" borderId="0" xfId="75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8" fontId="8" fillId="0" borderId="0" xfId="51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168" fontId="8" fillId="0" borderId="0" xfId="51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left"/>
    </xf>
    <xf numFmtId="0" fontId="7" fillId="2" borderId="0" xfId="0" applyFont="1" applyFill="1" applyAlignment="1">
      <alignment horizontal="left" wrapText="1"/>
    </xf>
    <xf numFmtId="2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9" fontId="8" fillId="0" borderId="0" xfId="72" applyFont="1" applyAlignment="1">
      <alignment horizontal="right"/>
    </xf>
    <xf numFmtId="9" fontId="8" fillId="0" borderId="0" xfId="72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left"/>
    </xf>
    <xf numFmtId="1" fontId="8" fillId="0" borderId="0" xfId="75" applyNumberFormat="1" applyFont="1" applyAlignment="1">
      <alignment horizontal="right"/>
    </xf>
    <xf numFmtId="44" fontId="8" fillId="0" borderId="0" xfId="75" applyFont="1" applyAlignment="1">
      <alignment horizontal="left"/>
    </xf>
    <xf numFmtId="169" fontId="8" fillId="0" borderId="0" xfId="75" applyNumberFormat="1" applyFont="1" applyAlignment="1">
      <alignment horizontal="right"/>
    </xf>
    <xf numFmtId="1" fontId="8" fillId="0" borderId="0" xfId="75" applyNumberFormat="1" applyFont="1" applyBorder="1" applyAlignment="1">
      <alignment horizontal="right"/>
    </xf>
    <xf numFmtId="170" fontId="8" fillId="0" borderId="0" xfId="75" applyNumberFormat="1" applyFont="1" applyAlignment="1">
      <alignment horizontal="right"/>
    </xf>
    <xf numFmtId="0" fontId="8" fillId="0" borderId="0" xfId="72" applyNumberFormat="1" applyFont="1" applyAlignment="1">
      <alignment horizontal="right"/>
    </xf>
    <xf numFmtId="2" fontId="8" fillId="0" borderId="0" xfId="75" applyNumberFormat="1" applyFont="1" applyAlignment="1">
      <alignment horizontal="right"/>
    </xf>
    <xf numFmtId="1" fontId="8" fillId="0" borderId="0" xfId="72" applyNumberFormat="1" applyFont="1" applyAlignment="1">
      <alignment horizontal="right"/>
    </xf>
    <xf numFmtId="44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8" fontId="8" fillId="0" borderId="0" xfId="72" applyNumberFormat="1" applyFont="1" applyBorder="1" applyAlignment="1">
      <alignment horizontal="right"/>
    </xf>
    <xf numFmtId="164" fontId="8" fillId="0" borderId="0" xfId="0" applyNumberFormat="1" applyFont="1" applyAlignment="1"/>
    <xf numFmtId="0" fontId="10" fillId="3" borderId="1" xfId="0" applyFont="1" applyFill="1" applyBorder="1" applyAlignment="1">
      <alignment horizontal="right"/>
    </xf>
    <xf numFmtId="0" fontId="12" fillId="2" borderId="0" xfId="0" applyFont="1" applyFill="1" applyAlignment="1">
      <alignment horizontal="left"/>
    </xf>
    <xf numFmtId="1" fontId="11" fillId="0" borderId="0" xfId="0" applyNumberFormat="1" applyFont="1" applyAlignment="1">
      <alignment horizontal="right"/>
    </xf>
    <xf numFmtId="1" fontId="11" fillId="0" borderId="0" xfId="75" applyNumberFormat="1" applyFont="1" applyAlignment="1">
      <alignment horizontal="right"/>
    </xf>
    <xf numFmtId="44" fontId="11" fillId="0" borderId="0" xfId="75" applyFont="1" applyAlignment="1">
      <alignment horizontal="right"/>
    </xf>
    <xf numFmtId="44" fontId="0" fillId="0" borderId="0" xfId="75" applyFont="1"/>
    <xf numFmtId="164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44" fontId="11" fillId="0" borderId="0" xfId="75" applyFont="1" applyAlignment="1">
      <alignment horizontal="left"/>
    </xf>
    <xf numFmtId="167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44" fontId="11" fillId="0" borderId="0" xfId="75" applyFont="1" applyBorder="1" applyAlignment="1">
      <alignment horizontal="right"/>
    </xf>
    <xf numFmtId="1" fontId="11" fillId="0" borderId="0" xfId="75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left"/>
    </xf>
    <xf numFmtId="1" fontId="11" fillId="0" borderId="0" xfId="0" applyNumberFormat="1" applyFont="1" applyAlignment="1">
      <alignment horizontal="left"/>
    </xf>
    <xf numFmtId="44" fontId="8" fillId="0" borderId="0" xfId="75" applyNumberFormat="1" applyFont="1" applyAlignment="1">
      <alignment horizontal="left"/>
    </xf>
    <xf numFmtId="164" fontId="8" fillId="0" borderId="0" xfId="75" applyNumberFormat="1" applyFont="1" applyAlignment="1">
      <alignment horizontal="right"/>
    </xf>
    <xf numFmtId="44" fontId="13" fillId="0" borderId="0" xfId="75" applyNumberFormat="1" applyFont="1" applyAlignment="1">
      <alignment horizontal="right"/>
    </xf>
    <xf numFmtId="0" fontId="13" fillId="0" borderId="0" xfId="0" applyFont="1" applyAlignment="1">
      <alignment horizontal="right"/>
    </xf>
    <xf numFmtId="167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44" fontId="13" fillId="0" borderId="0" xfId="75" applyFont="1" applyAlignment="1">
      <alignment horizontal="right"/>
    </xf>
    <xf numFmtId="44" fontId="13" fillId="0" borderId="0" xfId="0" applyNumberFormat="1" applyFont="1" applyAlignment="1">
      <alignment horizontal="right"/>
    </xf>
    <xf numFmtId="0" fontId="14" fillId="3" borderId="1" xfId="0" applyFont="1" applyFill="1" applyBorder="1" applyAlignment="1">
      <alignment horizontal="right"/>
    </xf>
    <xf numFmtId="164" fontId="14" fillId="3" borderId="1" xfId="0" applyNumberFormat="1" applyFont="1" applyFill="1" applyBorder="1" applyAlignment="1">
      <alignment horizontal="right"/>
    </xf>
    <xf numFmtId="1" fontId="14" fillId="3" borderId="1" xfId="0" applyNumberFormat="1" applyFont="1" applyFill="1" applyBorder="1" applyAlignment="1">
      <alignment horizontal="right"/>
    </xf>
    <xf numFmtId="44" fontId="14" fillId="3" borderId="1" xfId="0" applyNumberFormat="1" applyFont="1" applyFill="1" applyBorder="1" applyAlignment="1">
      <alignment horizontal="right"/>
    </xf>
    <xf numFmtId="1" fontId="13" fillId="0" borderId="0" xfId="75" applyNumberFormat="1" applyFont="1" applyAlignment="1">
      <alignment horizontal="right"/>
    </xf>
    <xf numFmtId="44" fontId="10" fillId="3" borderId="1" xfId="0" applyNumberFormat="1" applyFont="1" applyFill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 wrapText="1"/>
    </xf>
  </cellXfs>
  <cellStyles count="82">
    <cellStyle name="Comma" xfId="51" builtinId="3"/>
    <cellStyle name="Currency" xfId="7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4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3" builtinId="8" hidden="1"/>
    <cellStyle name="Hyperlink" xfId="76" builtinId="8" hidden="1"/>
    <cellStyle name="Hyperlink" xfId="78" builtinId="8" hidden="1"/>
    <cellStyle name="Hyperlink" xfId="80" builtinId="8" hidden="1"/>
    <cellStyle name="Normal" xfId="0" builtinId="0"/>
    <cellStyle name="Percent" xfId="72" builtinId="5"/>
  </cellStyles>
  <dxfs count="168"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000000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0"/>
        <name val="Helvetica Neue"/>
        <scheme val="none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000000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0"/>
        <name val="Helvetica Neue"/>
        <scheme val="none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lef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lef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lef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000000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0"/>
        <name val="Helvetica Neue"/>
        <scheme val="none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000000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0"/>
        <name val="Helvetica Neue"/>
        <scheme val="none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000000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0"/>
        <name val="Helvetica Neue"/>
        <scheme val="none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Helvetica Neue"/>
        <scheme val="none"/>
      </font>
      <alignment horizontal="righ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000000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0"/>
        <name val="Helvetica Neue"/>
        <scheme val="none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000000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0"/>
        <name val="Helvetica Neue"/>
        <scheme val="none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0"/>
        <name val="Helvetica Neue"/>
        <scheme val="none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164" formatCode="_-&quot;$&quot;* #,##0.00_-;\-&quot;$&quot;* #,##0.0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1" formatCode="0"/>
      <alignment horizontal="righ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FF0000"/>
        <name val="Helvetica Neue"/>
        <scheme val="none"/>
      </font>
      <alignment horizontal="righ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000000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0"/>
        <name val="Helvetica Neue"/>
        <scheme val="none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family val="2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family val="2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family val="2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family val="2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family val="2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family val="2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family val="2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family val="2"/>
        <scheme val="none"/>
      </font>
      <numFmt numFmtId="167" formatCode="_-&quot;$&quot;* #,##0_-;\-&quot;$&quot;* #,##0_-;_-&quot;$&quot;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righ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000000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0"/>
        <name val="Helvetica Neue"/>
        <scheme val="none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numFmt numFmtId="1" formatCode="0"/>
      <alignment horizontal="righ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FF0000"/>
        <name val="Helvetica Neue"/>
        <family val="2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rgb="FF000000"/>
        <name val="Helvetica Neue"/>
        <scheme val="none"/>
      </font>
      <alignment horizontal="left" vertical="bottom" textRotation="0" wrapText="0" indent="0" justifyLastLine="0" shrinkToFit="0"/>
    </dxf>
    <dxf>
      <font>
        <strike val="0"/>
        <outline val="0"/>
        <shadow val="0"/>
        <u val="none"/>
        <vertAlign val="baseline"/>
        <sz val="10"/>
        <color theme="0"/>
        <name val="Helvetica Neue"/>
        <scheme val="none"/>
      </font>
      <fill>
        <patternFill patternType="solid">
          <fgColor indexed="64"/>
          <bgColor theme="3" tint="0.39997558519241921"/>
        </patternFill>
      </fill>
      <alignment horizontal="left" vertical="bottom" textRotation="0" wrapText="0" indent="0" justifyLastLine="0" shrinkToFit="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36" displayName="Table36" ref="A1:L45" totalsRowShown="0" headerRowDxfId="167" dataDxfId="166">
  <autoFilter ref="A1:L45" xr:uid="{00000000-0009-0000-0100-000005000000}"/>
  <tableColumns count="12">
    <tableColumn id="1" xr3:uid="{00000000-0010-0000-0000-000001000000}" name="County" dataDxfId="165"/>
    <tableColumn id="2" xr3:uid="{00000000-0010-0000-0000-000002000000}" name="# Employees" dataDxfId="164"/>
    <tableColumn id="3" xr3:uid="{00000000-0010-0000-0000-000003000000}" name="# Full Time" dataDxfId="163"/>
    <tableColumn id="9" xr3:uid="{00000000-0010-0000-0000-000009000000}" name="# Part Time" dataDxfId="162"/>
    <tableColumn id="13" xr3:uid="{00000000-0010-0000-0000-00000D000000}" name="# Seasonal" dataDxfId="161"/>
    <tableColumn id="12" xr3:uid="{00000000-0010-0000-0000-00000C000000}" name="Total 2019 Wages" dataDxfId="160"/>
    <tableColumn id="11" xr3:uid="{00000000-0010-0000-0000-00000B000000}" name="FY19 GF Expenses" dataDxfId="159" dataCellStyle="Currency"/>
    <tableColumn id="10" xr3:uid="{00000000-0010-0000-0000-00000A000000}" name="FY19 Justice Expenses" dataDxfId="158" dataCellStyle="Currency"/>
    <tableColumn id="5" xr3:uid="{00000000-0010-0000-0000-000005000000}" name="FY19 District Court Expenses" dataDxfId="157" dataCellStyle="Currency"/>
    <tableColumn id="7" xr3:uid="{00000000-0010-0000-0000-000007000000}" name="FY19 Indigent Fund Expenses" dataDxfId="156" dataCellStyle="Currency"/>
    <tableColumn id="6" xr3:uid="{00000000-0010-0000-0000-000006000000}" name="FY19 Revaluation Expenses" dataDxfId="155" dataCellStyle="Currency"/>
    <tableColumn id="4" xr3:uid="{00000000-0010-0000-0000-000004000000}" name="FY19 Junior College Tuition Expenses" dataDxfId="154" dataCellStyle="Currency"/>
  </tableColumns>
  <tableStyleInfo name="TableStyleLight1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9000000}" name="Table378910111213" displayName="Table378910111213" ref="A1:F45" totalsRowShown="0" headerRowDxfId="46" dataDxfId="45">
  <autoFilter ref="A1:F45" xr:uid="{00000000-0009-0000-0100-00000C000000}"/>
  <tableColumns count="6">
    <tableColumn id="1" xr3:uid="{00000000-0010-0000-0900-000001000000}" name="County" dataDxfId="44"/>
    <tableColumn id="2" xr3:uid="{00000000-0010-0000-0900-000002000000}" name="# Supervised" dataDxfId="43"/>
    <tableColumn id="3" xr3:uid="{00000000-0010-0000-0900-000003000000}" name="Treasurer" dataDxfId="42"/>
    <tableColumn id="6" xr3:uid="{00000000-0010-0000-0900-000006000000}" name="Chief Deputy Current Rate" dataDxfId="41" dataCellStyle="Currency"/>
    <tableColumn id="5" xr3:uid="{00000000-0010-0000-0900-000005000000}" name="CD Years of Experience" dataDxfId="40"/>
    <tableColumn id="4" xr3:uid="{00000000-0010-0000-0900-000004000000}" name="CD Starting Rate" dataDxfId="39"/>
  </tableColumns>
  <tableStyleInfo name="TableStyleLight16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A000000}" name="Table3789" displayName="Table3789" ref="A1:AK45" totalsRowShown="0" headerRowDxfId="38" dataDxfId="37">
  <autoFilter ref="A1:AK45" xr:uid="{00000000-0009-0000-0100-000008000000}"/>
  <tableColumns count="37">
    <tableColumn id="1" xr3:uid="{00000000-0010-0000-0A00-000001000000}" name="County" dataDxfId="36"/>
    <tableColumn id="2" xr3:uid="{00000000-0010-0000-0A00-000002000000}" name="P&amp;Z Director Current Rate" dataDxfId="35"/>
    <tableColumn id="6" xr3:uid="{00000000-0010-0000-0A00-000006000000}" name="P&amp;Z Years of Experience" dataDxfId="34"/>
    <tableColumn id="5" xr3:uid="{00000000-0010-0000-0A00-000005000000}" name="P&amp;Z Starting Rate" dataDxfId="33"/>
    <tableColumn id="3" xr3:uid="{00000000-0010-0000-0A00-000003000000}" name="Public Works Director Current Rate" dataDxfId="32"/>
    <tableColumn id="8" xr3:uid="{00000000-0010-0000-0A00-000008000000}" name="PW Years of Experience" dataDxfId="31"/>
    <tableColumn id="7" xr3:uid="{00000000-0010-0000-0A00-000007000000}" name="PW Starting Rate" dataDxfId="30"/>
    <tableColumn id="9" xr3:uid="{00000000-0010-0000-0A00-000009000000}" name="Road &amp; Bridge Supervisor Current Rate" dataDxfId="29"/>
    <tableColumn id="16" xr3:uid="{00000000-0010-0000-0A00-000010000000}" name="R&amp;B Years of Experience" dataDxfId="28"/>
    <tableColumn id="15" xr3:uid="{00000000-0010-0000-0A00-00000F000000}" name="R&amp;B Starting Rate" dataDxfId="27"/>
    <tableColumn id="11" xr3:uid="{00000000-0010-0000-0A00-00000B000000}" name="Solid Waste Supervisor Current Rate" dataDxfId="26"/>
    <tableColumn id="18" xr3:uid="{00000000-0010-0000-0A00-000012000000}" name="SW Years of Experience" dataDxfId="25"/>
    <tableColumn id="17" xr3:uid="{00000000-0010-0000-0A00-000011000000}" name="SW Starting Rate" dataDxfId="24"/>
    <tableColumn id="10" xr3:uid="{00000000-0010-0000-0A00-00000A000000}" name="Chief Juvenile Probation Officer" dataDxfId="23"/>
    <tableColumn id="20" xr3:uid="{00000000-0010-0000-0A00-000014000000}" name="CJP Years of Experience" dataDxfId="22"/>
    <tableColumn id="19" xr3:uid="{00000000-0010-0000-0A00-000013000000}" name="CJP Starting Rate" dataDxfId="21"/>
    <tableColumn id="14" xr3:uid="{00000000-0010-0000-0A00-00000E000000}" name="Misdemeanor Probation Supervisor Current Rate" dataDxfId="20"/>
    <tableColumn id="22" xr3:uid="{00000000-0010-0000-0A00-000016000000}" name="MP Years of Experience" dataDxfId="19"/>
    <tableColumn id="21" xr3:uid="{00000000-0010-0000-0A00-000015000000}" name="MP Starting Rate" dataDxfId="18"/>
    <tableColumn id="13" xr3:uid="{00000000-0010-0000-0A00-00000D000000}" name="Weed Supervisor Current Rate" dataDxfId="17"/>
    <tableColumn id="24" xr3:uid="{00000000-0010-0000-0A00-000018000000}" name="WS Years of Experience" dataDxfId="16"/>
    <tableColumn id="23" xr3:uid="{00000000-0010-0000-0A00-000017000000}" name="WS Starting Rate" dataDxfId="15"/>
    <tableColumn id="12" xr3:uid="{00000000-0010-0000-0A00-00000C000000}" name="Emergency Mgr Current Rate" dataDxfId="14"/>
    <tableColumn id="28" xr3:uid="{00000000-0010-0000-0A00-00001C000000}" name="EM Years of Experience" dataDxfId="13" dataCellStyle="Currency"/>
    <tableColumn id="27" xr3:uid="{00000000-0010-0000-0A00-00001B000000}" name="EM Starting Rate" dataDxfId="12" dataCellStyle="Currency"/>
    <tableColumn id="26" xr3:uid="{00000000-0010-0000-0A00-00001A000000}" name="IT Director Current Rate" dataDxfId="11" dataCellStyle="Currency"/>
    <tableColumn id="25" xr3:uid="{00000000-0010-0000-0A00-000019000000}" name="IT Years of Experience" dataDxfId="10" dataCellStyle="Currency"/>
    <tableColumn id="31" xr3:uid="{00000000-0010-0000-0A00-00001F000000}" name="IT Starting Rate" dataDxfId="9" dataCellStyle="Currency"/>
    <tableColumn id="29" xr3:uid="{00000000-0010-0000-0A00-00001D000000}" name="Current Building Inspector" dataDxfId="8" dataCellStyle="Currency"/>
    <tableColumn id="30" xr3:uid="{00000000-0010-0000-0A00-00001E000000}" name="Building Inspector Years of Experience" dataDxfId="7" dataCellStyle="Currency"/>
    <tableColumn id="37" xr3:uid="{41143CF4-7F1F-6849-8045-EA9259937D48}" name="Building Inspector Starting Rate" dataDxfId="6" dataCellStyle="Currency"/>
    <tableColumn id="36" xr3:uid="{495E3318-AA0C-1449-8E72-0E0D77FCB6F6}" name="Current Public Defender" dataDxfId="5" dataCellStyle="Currency"/>
    <tableColumn id="35" xr3:uid="{EB154BFB-57C9-A440-BD5D-35E6E2F14387}" name="PD Years of Experience" dataDxfId="4" dataCellStyle="Currency"/>
    <tableColumn id="34" xr3:uid="{D0684687-AB5A-0044-9CBF-B9743B4BF614}" name="PD Starting Rate" dataDxfId="3" dataCellStyle="Currency"/>
    <tableColumn id="33" xr3:uid="{92F25AEB-59D1-754A-B4C1-F77AE5213623}" name="Current HR Director" dataDxfId="2" dataCellStyle="Currency"/>
    <tableColumn id="32" xr3:uid="{F589B820-BC37-4C43-BD7D-303446050C42}" name="HR Director Years of Experience" dataDxfId="1" dataCellStyle="Currency"/>
    <tableColumn id="4" xr3:uid="{00000000-0010-0000-0A00-000004000000}" name="HR Director Starting Rate" dataDxfId="0" dataCellStyle="Currency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362" displayName="Table362" ref="A1:K45" totalsRowShown="0" headerRowDxfId="153" dataDxfId="152">
  <autoFilter ref="A1:K45" xr:uid="{00000000-0009-0000-0100-000001000000}"/>
  <tableColumns count="11">
    <tableColumn id="1" xr3:uid="{00000000-0010-0000-0100-000001000000}" name="County" dataDxfId="151"/>
    <tableColumn id="2" xr3:uid="{00000000-0010-0000-0100-000002000000}" name="2018 Population" dataDxfId="150"/>
    <tableColumn id="8" xr3:uid="{00000000-0010-0000-0100-000008000000}" name="Total Employees" dataDxfId="149"/>
    <tableColumn id="3" xr3:uid="{00000000-0010-0000-0100-000003000000}" name="Assessor" dataDxfId="148"/>
    <tableColumn id="9" xr3:uid="{00000000-0010-0000-0100-000009000000}" name="Clerk" dataDxfId="147"/>
    <tableColumn id="13" xr3:uid="{00000000-0010-0000-0100-00000D000000}" name="Comm Chair" dataDxfId="146"/>
    <tableColumn id="12" xr3:uid="{00000000-0010-0000-0100-00000C000000}" name="Commissioner" dataDxfId="145"/>
    <tableColumn id="11" xr3:uid="{00000000-0010-0000-0100-00000B000000}" name="Coroner" dataDxfId="144"/>
    <tableColumn id="10" xr3:uid="{00000000-0010-0000-0100-00000A000000}" name="Prosecuting Attorney" dataDxfId="143"/>
    <tableColumn id="7" xr3:uid="{00000000-0010-0000-0100-000007000000}" name="Sheriff" dataDxfId="142"/>
    <tableColumn id="5" xr3:uid="{00000000-0010-0000-0100-000005000000}" name="Treasurer" dataDxfId="141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Table3614" displayName="Table3614" ref="A1:AB45" totalsRowShown="0" headerRowDxfId="140" dataDxfId="139">
  <autoFilter ref="A1:AB45" xr:uid="{00000000-0009-0000-0100-00000D000000}"/>
  <tableColumns count="28">
    <tableColumn id="1" xr3:uid="{00000000-0010-0000-0200-000001000000}" name="County" dataDxfId="138"/>
    <tableColumn id="4" xr3:uid="{00000000-0010-0000-0200-000004000000}" name="Hours Required _x000a_for Benefits" dataDxfId="137"/>
    <tableColumn id="2" xr3:uid="{00000000-0010-0000-0200-000002000000}" name="Vacation Days - New" dataDxfId="136"/>
    <tableColumn id="3" xr3:uid="{00000000-0010-0000-0200-000003000000}" name="Vacation Days - 6th Year" dataDxfId="135"/>
    <tableColumn id="9" xr3:uid="{00000000-0010-0000-0200-000009000000}" name="Vacation Days - 11th Year" dataDxfId="134"/>
    <tableColumn id="13" xr3:uid="{00000000-0010-0000-0200-00000D000000}" name="Sick Days - New" dataDxfId="133"/>
    <tableColumn id="12" xr3:uid="{00000000-0010-0000-0200-00000C000000}" name="Sick Days - 6th Year" dataDxfId="132"/>
    <tableColumn id="11" xr3:uid="{00000000-0010-0000-0200-00000B000000}" name="Sick Days - 11th Year" dataDxfId="131"/>
    <tableColumn id="10" xr3:uid="{00000000-0010-0000-0200-00000A000000}" name="Additional Holidays" dataDxfId="130"/>
    <tableColumn id="14" xr3:uid="{00000000-0010-0000-0200-00000E000000}" name="Carryover of Vacation/Sick Leave?" dataDxfId="129"/>
    <tableColumn id="26" xr3:uid="{00000000-0010-0000-0200-00001A000000}" name="Max Vacation_x000a_Days" dataDxfId="128"/>
    <tableColumn id="25" xr3:uid="{00000000-0010-0000-0200-000019000000}" name="Max Sick Leave" dataDxfId="127"/>
    <tableColumn id="24" xr3:uid="{00000000-0010-0000-0200-000018000000}" name="Compensate for Unused?" dataDxfId="126"/>
    <tableColumn id="23" xr3:uid="{00000000-0010-0000-0200-000017000000}" name="Upon Termination Only?" dataDxfId="125"/>
    <tableColumn id="22" xr3:uid="{00000000-0010-0000-0200-000016000000}" name="Max Vacation Days" dataDxfId="124"/>
    <tableColumn id="21" xr3:uid="{00000000-0010-0000-0200-000015000000}" name="Max Sick Leave Days" dataDxfId="123"/>
    <tableColumn id="20" xr3:uid="{00000000-0010-0000-0200-000014000000}" name="Time Off without pay?" dataDxfId="122"/>
    <tableColumn id="19" xr3:uid="{00000000-0010-0000-0200-000013000000}" name="Health Insurance Provider" dataDxfId="121"/>
    <tableColumn id="18" xr3:uid="{00000000-0010-0000-0200-000012000000}" name="Monthly Cost - Employee, no dependents" dataDxfId="120"/>
    <tableColumn id="17" xr3:uid="{00000000-0010-0000-0200-000011000000}" name="Monthly Cost Paid by County" dataDxfId="119"/>
    <tableColumn id="16" xr3:uid="{00000000-0010-0000-0200-000010000000}" name="Monthly Cost Paid by Employee" dataDxfId="118"/>
    <tableColumn id="15" xr3:uid="{00000000-0010-0000-0200-00000F000000}" name="Montly Cost - Employee, Spouse, 2 Children" dataDxfId="117"/>
    <tableColumn id="27" xr3:uid="{00000000-0010-0000-0200-00001B000000}" name="Family Cost Paid by County" dataDxfId="116"/>
    <tableColumn id="28" xr3:uid="{00000000-0010-0000-0200-00001C000000}" name="Family Cost Paid by Employee" dataDxfId="115"/>
    <tableColumn id="34" xr3:uid="{00000000-0010-0000-0200-000022000000}" name="Dental Insurance?" dataDxfId="114"/>
    <tableColumn id="33" xr3:uid="{00000000-0010-0000-0200-000021000000}" name="Vision Insurance?" dataDxfId="113"/>
    <tableColumn id="30" xr3:uid="{00000000-0010-0000-0200-00001E000000}" name="Short Term Disability?" dataDxfId="112"/>
    <tableColumn id="32" xr3:uid="{00000000-0010-0000-0200-000020000000}" name="Long Term Disability?" dataDxfId="111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1:F45" totalsRowShown="0" headerRowDxfId="110" dataDxfId="109">
  <autoFilter ref="A1:F45" xr:uid="{00000000-0009-0000-0100-000003000000}"/>
  <tableColumns count="6">
    <tableColumn id="1" xr3:uid="{00000000-0010-0000-0300-000001000000}" name="County" dataDxfId="108"/>
    <tableColumn id="2" xr3:uid="{00000000-0010-0000-0300-000002000000}" name="# Supervised" dataDxfId="107"/>
    <tableColumn id="3" xr3:uid="{00000000-0010-0000-0300-000003000000}" name="Assessor" dataDxfId="106"/>
    <tableColumn id="6" xr3:uid="{00000000-0010-0000-0300-000006000000}" name="Chief Deputy Current Rate" dataDxfId="105"/>
    <tableColumn id="7" xr3:uid="{00000000-0010-0000-0300-000007000000}" name="Years of Experience" dataDxfId="104"/>
    <tableColumn id="4" xr3:uid="{00000000-0010-0000-0300-000004000000}" name="Starting Rate" dataDxfId="103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37" displayName="Table37" ref="A1:O45" totalsRowShown="0" headerRowDxfId="102" dataDxfId="101">
  <autoFilter ref="A1:O45" xr:uid="{00000000-0009-0000-0100-000006000000}"/>
  <tableColumns count="15">
    <tableColumn id="1" xr3:uid="{00000000-0010-0000-0400-000001000000}" name="County" dataDxfId="100"/>
    <tableColumn id="2" xr3:uid="{00000000-0010-0000-0400-000002000000}" name="# Supervised" dataDxfId="99"/>
    <tableColumn id="3" xr3:uid="{00000000-0010-0000-0400-000003000000}" name="Clerk" dataDxfId="98"/>
    <tableColumn id="10" xr3:uid="{00000000-0010-0000-0400-00000A000000}" name="Chief Deputy Current Rate" dataDxfId="97"/>
    <tableColumn id="5" xr3:uid="{00000000-0010-0000-0400-000005000000}" name="CD Years of Experience" dataDxfId="96"/>
    <tableColumn id="7" xr3:uid="{00000000-0010-0000-0400-000007000000}" name="CD Starting Rate" dataDxfId="95"/>
    <tableColumn id="9" xr3:uid="{00000000-0010-0000-0400-000009000000}" name="Court Supervisor" dataDxfId="94"/>
    <tableColumn id="6" xr3:uid="{00000000-0010-0000-0400-000006000000}" name="Court Sup Years of Experience" dataDxfId="93"/>
    <tableColumn id="8" xr3:uid="{00000000-0010-0000-0400-000008000000}" name="Court Sup Starting Rate" dataDxfId="92" dataCellStyle="Currency"/>
    <tableColumn id="11" xr3:uid="{00000000-0010-0000-0400-00000B000000}" name="Indigent Director" dataDxfId="91"/>
    <tableColumn id="12" xr3:uid="{00000000-0010-0000-0400-00000C000000}" name="Indigent Years of Experience" dataDxfId="90"/>
    <tableColumn id="15" xr3:uid="{00000000-0010-0000-0400-00000F000000}" name="Indigent Starting Rate" dataDxfId="89"/>
    <tableColumn id="14" xr3:uid="{00000000-0010-0000-0400-00000E000000}" name="Elections Supervisor" dataDxfId="88"/>
    <tableColumn id="13" xr3:uid="{00000000-0010-0000-0400-00000D000000}" name="Elections Years of Experience" dataDxfId="87"/>
    <tableColumn id="4" xr3:uid="{00000000-0010-0000-0400-000004000000}" name="Elections Starting Rate" dataDxfId="86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378" displayName="Table378" ref="A1:D45" totalsRowShown="0" headerRowDxfId="85" dataDxfId="84">
  <autoFilter ref="A1:D45" xr:uid="{00000000-0009-0000-0100-000007000000}"/>
  <tableColumns count="4">
    <tableColumn id="1" xr3:uid="{00000000-0010-0000-0500-000001000000}" name="County" dataDxfId="83"/>
    <tableColumn id="2" xr3:uid="{00000000-0010-0000-0500-000002000000}" name="# Supervised" dataDxfId="82"/>
    <tableColumn id="3" xr3:uid="{00000000-0010-0000-0500-000003000000}" name="Commission Chair" dataDxfId="81"/>
    <tableColumn id="4" xr3:uid="{00000000-0010-0000-0500-000004000000}" name="Commissioner" dataDxfId="80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e378910" displayName="Table378910" ref="A1:F45" totalsRowShown="0" headerRowDxfId="79" dataDxfId="78">
  <autoFilter ref="A1:F45" xr:uid="{00000000-0009-0000-0100-000009000000}"/>
  <tableColumns count="6">
    <tableColumn id="1" xr3:uid="{00000000-0010-0000-0600-000001000000}" name="County" dataDxfId="77"/>
    <tableColumn id="2" xr3:uid="{00000000-0010-0000-0600-000002000000}" name="# Supervised" dataDxfId="76"/>
    <tableColumn id="3" xr3:uid="{00000000-0010-0000-0600-000003000000}" name="Coroner" dataDxfId="75"/>
    <tableColumn id="5" xr3:uid="{00000000-0010-0000-0600-000005000000}" name="Chief Deputy Current Rate" dataDxfId="74"/>
    <tableColumn id="6" xr3:uid="{00000000-0010-0000-0600-000006000000}" name="CD Year of Experience" dataDxfId="73"/>
    <tableColumn id="4" xr3:uid="{00000000-0010-0000-0600-000004000000}" name="CD Starting Rate" dataDxfId="72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Table37891011" displayName="Table37891011" ref="A1:F45" totalsRowShown="0" headerRowDxfId="71" dataDxfId="70">
  <autoFilter ref="A1:F45" xr:uid="{00000000-0009-0000-0100-00000A000000}"/>
  <tableColumns count="6">
    <tableColumn id="1" xr3:uid="{00000000-0010-0000-0700-000001000000}" name="County" dataDxfId="69"/>
    <tableColumn id="2" xr3:uid="{00000000-0010-0000-0700-000002000000}" name="# Supervised" dataDxfId="68"/>
    <tableColumn id="3" xr3:uid="{00000000-0010-0000-0700-000003000000}" name="Prosecuting Attorney" dataDxfId="67"/>
    <tableColumn id="7" xr3:uid="{00000000-0010-0000-0700-000007000000}" name="Chief Deputy Current Rate" dataDxfId="66"/>
    <tableColumn id="6" xr3:uid="{00000000-0010-0000-0700-000006000000}" name="CD Years of Experience" dataDxfId="65"/>
    <tableColumn id="4" xr3:uid="{00000000-0010-0000-0700-000004000000}" name="Chief Deputy Starting Rate" dataDxfId="64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8000000}" name="Table3789101112" displayName="Table3789101112" ref="A1:O45" totalsRowShown="0" headerRowDxfId="63" dataDxfId="62">
  <autoFilter ref="A1:O45" xr:uid="{00000000-0009-0000-0100-00000B000000}"/>
  <tableColumns count="15">
    <tableColumn id="1" xr3:uid="{00000000-0010-0000-0800-000001000000}" name="County" dataDxfId="61"/>
    <tableColumn id="2" xr3:uid="{00000000-0010-0000-0800-000002000000}" name="# Supervised" dataDxfId="60"/>
    <tableColumn id="3" xr3:uid="{00000000-0010-0000-0800-000003000000}" name="Sheriff" dataDxfId="59"/>
    <tableColumn id="4" xr3:uid="{00000000-0010-0000-0800-000004000000}" name="Chief Deputy Current Rate" dataDxfId="58"/>
    <tableColumn id="13" xr3:uid="{00000000-0010-0000-0800-00000D000000}" name="CD Years of Experience" dataDxfId="57"/>
    <tableColumn id="8" xr3:uid="{00000000-0010-0000-0800-000008000000}" name="CD Starting Rate" dataDxfId="56"/>
    <tableColumn id="9" xr3:uid="{00000000-0010-0000-0800-000009000000}" name="Jail Administrator Current Rate" dataDxfId="55"/>
    <tableColumn id="15" xr3:uid="{00000000-0010-0000-0800-00000F000000}" name="JA Years of Experience" dataDxfId="54"/>
    <tableColumn id="14" xr3:uid="{00000000-0010-0000-0800-00000E000000}" name="JA Starting Rate" dataDxfId="53"/>
    <tableColumn id="6" xr3:uid="{00000000-0010-0000-0800-000006000000}" name="Detective/Investigator Min" dataDxfId="52"/>
    <tableColumn id="10" xr3:uid="{00000000-0010-0000-0800-00000A000000}" name="Detective/Investigator Max2" dataDxfId="51"/>
    <tableColumn id="5" xr3:uid="{00000000-0010-0000-0800-000005000000}" name="Dispatcher Min" dataDxfId="50"/>
    <tableColumn id="12" xr3:uid="{00000000-0010-0000-0800-00000C000000}" name="Dispatcher Max" dataDxfId="49"/>
    <tableColumn id="7" xr3:uid="{00000000-0010-0000-0800-000007000000}" name="Patrol Deputy Min" dataDxfId="48"/>
    <tableColumn id="11" xr3:uid="{00000000-0010-0000-0800-00000B000000}" name="Patrol Deputy Max2" dataDxfId="47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showGridLines="0" tabSelected="1" view="pageLayout" zoomScale="120" zoomScaleNormal="120" zoomScalePageLayoutView="120" workbookViewId="0"/>
  </sheetViews>
  <sheetFormatPr baseColWidth="10" defaultColWidth="10.83203125" defaultRowHeight="16" x14ac:dyDescent="0.2"/>
  <cols>
    <col min="1" max="1" width="11" style="3" customWidth="1"/>
    <col min="2" max="5" width="10.83203125" style="3" customWidth="1"/>
    <col min="6" max="12" width="15" style="3" customWidth="1"/>
    <col min="13" max="16384" width="10.83203125" style="3"/>
  </cols>
  <sheetData>
    <row r="1" spans="1:13" x14ac:dyDescent="0.2">
      <c r="A1" s="1" t="s">
        <v>0</v>
      </c>
      <c r="B1" s="1" t="s">
        <v>47</v>
      </c>
      <c r="C1" s="1" t="s">
        <v>48</v>
      </c>
      <c r="D1" s="1" t="s">
        <v>49</v>
      </c>
      <c r="E1" s="1" t="s">
        <v>50</v>
      </c>
      <c r="F1" s="45" t="s">
        <v>184</v>
      </c>
      <c r="G1" s="45" t="s">
        <v>185</v>
      </c>
      <c r="H1" s="45" t="s">
        <v>186</v>
      </c>
      <c r="I1" s="45" t="s">
        <v>187</v>
      </c>
      <c r="J1" s="45" t="s">
        <v>188</v>
      </c>
      <c r="K1" s="45" t="s">
        <v>189</v>
      </c>
      <c r="L1" s="45" t="s">
        <v>190</v>
      </c>
      <c r="M1" s="2"/>
    </row>
    <row r="2" spans="1:13" x14ac:dyDescent="0.2">
      <c r="A2" s="4" t="s">
        <v>1</v>
      </c>
      <c r="B2" s="5">
        <v>2006</v>
      </c>
      <c r="C2" s="5">
        <v>1913</v>
      </c>
      <c r="D2" s="5">
        <v>93</v>
      </c>
      <c r="E2" s="5">
        <v>0</v>
      </c>
      <c r="F2" s="6">
        <v>115050684.44</v>
      </c>
      <c r="G2" s="6">
        <v>158086375</v>
      </c>
      <c r="H2" s="6">
        <v>0</v>
      </c>
      <c r="I2" s="6">
        <v>14526543</v>
      </c>
      <c r="J2" s="6">
        <v>9802366</v>
      </c>
      <c r="K2" s="6">
        <v>3453033</v>
      </c>
      <c r="L2" s="6">
        <v>0</v>
      </c>
      <c r="M2" s="8"/>
    </row>
    <row r="3" spans="1:13" x14ac:dyDescent="0.2">
      <c r="A3" s="2" t="s">
        <v>2</v>
      </c>
      <c r="B3" s="5">
        <v>89</v>
      </c>
      <c r="C3" s="9">
        <v>62</v>
      </c>
      <c r="D3" s="9">
        <v>27</v>
      </c>
      <c r="E3" s="9">
        <v>3</v>
      </c>
      <c r="F3" s="10">
        <v>2566070.39</v>
      </c>
      <c r="G3" s="6">
        <v>1203421</v>
      </c>
      <c r="H3" s="6">
        <v>2061966</v>
      </c>
      <c r="I3" s="6">
        <v>210263</v>
      </c>
      <c r="J3" s="6">
        <v>291144</v>
      </c>
      <c r="K3" s="6">
        <v>182486</v>
      </c>
      <c r="L3" s="6">
        <v>5000</v>
      </c>
      <c r="M3" s="8"/>
    </row>
    <row r="4" spans="1:13" x14ac:dyDescent="0.2">
      <c r="A4" s="2" t="s">
        <v>3</v>
      </c>
      <c r="B4" s="5">
        <v>447</v>
      </c>
      <c r="C4" s="9">
        <v>398</v>
      </c>
      <c r="D4" s="9">
        <v>43</v>
      </c>
      <c r="E4" s="9">
        <v>6</v>
      </c>
      <c r="F4" s="10">
        <v>16895725.32</v>
      </c>
      <c r="G4" s="6">
        <v>21267900</v>
      </c>
      <c r="H4" s="6">
        <v>12874655</v>
      </c>
      <c r="I4" s="6">
        <v>2486874</v>
      </c>
      <c r="J4" s="6">
        <v>3150905</v>
      </c>
      <c r="K4" s="6">
        <v>1098586</v>
      </c>
      <c r="L4" s="6">
        <v>32100</v>
      </c>
      <c r="M4" s="8"/>
    </row>
    <row r="5" spans="1:13" x14ac:dyDescent="0.2">
      <c r="A5" s="2" t="s">
        <v>4</v>
      </c>
      <c r="B5" s="5">
        <v>80</v>
      </c>
      <c r="C5" s="9">
        <v>52</v>
      </c>
      <c r="D5" s="9">
        <v>21</v>
      </c>
      <c r="E5" s="9">
        <v>7</v>
      </c>
      <c r="F5" s="10">
        <v>2446373</v>
      </c>
      <c r="G5" s="6">
        <v>790862</v>
      </c>
      <c r="H5" s="6">
        <v>0</v>
      </c>
      <c r="I5" s="6">
        <v>161208</v>
      </c>
      <c r="J5" s="6">
        <v>21380</v>
      </c>
      <c r="K5" s="6">
        <v>47009</v>
      </c>
      <c r="L5" s="6">
        <v>0</v>
      </c>
      <c r="M5" s="8"/>
    </row>
    <row r="6" spans="1:13" x14ac:dyDescent="0.2">
      <c r="A6" s="2" t="s">
        <v>5</v>
      </c>
      <c r="B6" s="5">
        <v>89</v>
      </c>
      <c r="C6" s="9">
        <v>63</v>
      </c>
      <c r="D6" s="9">
        <v>26</v>
      </c>
      <c r="E6" s="9">
        <v>8</v>
      </c>
      <c r="F6" s="10">
        <v>2435799.5099999998</v>
      </c>
      <c r="G6" s="6">
        <v>1638460.22</v>
      </c>
      <c r="H6" s="6">
        <v>2195041.44</v>
      </c>
      <c r="I6" s="6">
        <v>246516.97</v>
      </c>
      <c r="J6" s="6">
        <v>151663.23000000001</v>
      </c>
      <c r="K6" s="6">
        <v>270153.58</v>
      </c>
      <c r="L6" s="6">
        <v>37464</v>
      </c>
      <c r="M6" s="8"/>
    </row>
    <row r="7" spans="1:13" x14ac:dyDescent="0.2">
      <c r="A7" s="2" t="s">
        <v>6</v>
      </c>
      <c r="B7" s="5">
        <v>270</v>
      </c>
      <c r="C7" s="9">
        <v>236</v>
      </c>
      <c r="D7" s="9">
        <v>34</v>
      </c>
      <c r="E7" s="9">
        <v>12</v>
      </c>
      <c r="F7" s="10">
        <v>9248405</v>
      </c>
      <c r="G7" s="6">
        <v>6578319</v>
      </c>
      <c r="H7" s="6">
        <v>6139962</v>
      </c>
      <c r="I7" s="6">
        <v>1463120</v>
      </c>
      <c r="J7" s="6">
        <v>1130341</v>
      </c>
      <c r="K7" s="6">
        <v>576151</v>
      </c>
      <c r="L7" s="6">
        <v>95750</v>
      </c>
      <c r="M7" s="8"/>
    </row>
    <row r="8" spans="1:13" x14ac:dyDescent="0.2">
      <c r="A8" s="2" t="s">
        <v>7</v>
      </c>
      <c r="B8" s="5">
        <v>175</v>
      </c>
      <c r="C8" s="9">
        <v>175</v>
      </c>
      <c r="D8" s="9">
        <v>0</v>
      </c>
      <c r="E8" s="9">
        <v>3</v>
      </c>
      <c r="F8" s="10">
        <v>10948907.32</v>
      </c>
      <c r="G8" s="6">
        <v>17677625.420000002</v>
      </c>
      <c r="H8" s="6">
        <v>0</v>
      </c>
      <c r="I8" s="6">
        <v>181298.44</v>
      </c>
      <c r="J8" s="6">
        <v>390714.92</v>
      </c>
      <c r="K8" s="6">
        <v>526554.38</v>
      </c>
      <c r="L8" s="6">
        <v>99850</v>
      </c>
      <c r="M8" s="8"/>
    </row>
    <row r="9" spans="1:13" x14ac:dyDescent="0.2">
      <c r="A9" s="2" t="s">
        <v>8</v>
      </c>
      <c r="B9" s="5">
        <v>126</v>
      </c>
      <c r="C9" s="9">
        <v>83</v>
      </c>
      <c r="D9" s="9">
        <v>36</v>
      </c>
      <c r="E9" s="9">
        <v>7</v>
      </c>
      <c r="F9" s="10">
        <v>3157433.21</v>
      </c>
      <c r="G9" s="6"/>
      <c r="H9" s="6"/>
      <c r="I9" s="6"/>
      <c r="J9" s="6"/>
      <c r="K9" s="6"/>
      <c r="L9" s="6"/>
      <c r="M9" s="8"/>
    </row>
    <row r="10" spans="1:13" x14ac:dyDescent="0.2">
      <c r="A10" s="2" t="s">
        <v>9</v>
      </c>
      <c r="B10" s="5">
        <v>449</v>
      </c>
      <c r="C10" s="5">
        <v>405</v>
      </c>
      <c r="D10" s="5">
        <v>35</v>
      </c>
      <c r="E10" s="5">
        <v>9</v>
      </c>
      <c r="F10" s="6">
        <v>19719976.699999999</v>
      </c>
      <c r="G10" s="6">
        <v>7432304.2000000002</v>
      </c>
      <c r="H10" s="6">
        <v>15878943.970000001</v>
      </c>
      <c r="I10" s="6">
        <v>1864769.2</v>
      </c>
      <c r="J10" s="6">
        <v>229249.3</v>
      </c>
      <c r="K10" s="6">
        <v>1510591.63</v>
      </c>
      <c r="L10" s="6">
        <v>180201</v>
      </c>
      <c r="M10" s="8"/>
    </row>
    <row r="11" spans="1:13" x14ac:dyDescent="0.2">
      <c r="A11" s="2" t="s">
        <v>10</v>
      </c>
      <c r="B11" s="5">
        <v>614</v>
      </c>
      <c r="C11" s="9">
        <v>535</v>
      </c>
      <c r="D11" s="9">
        <v>74</v>
      </c>
      <c r="E11" s="9">
        <v>5</v>
      </c>
      <c r="F11" s="10">
        <v>23264917.34</v>
      </c>
      <c r="G11" s="6">
        <v>14208451</v>
      </c>
      <c r="H11" s="6">
        <v>30458616</v>
      </c>
      <c r="I11" s="6">
        <v>4226195</v>
      </c>
      <c r="J11" s="6">
        <v>1307435</v>
      </c>
      <c r="K11" s="6">
        <v>1241048</v>
      </c>
      <c r="L11" s="6">
        <v>0</v>
      </c>
      <c r="M11" s="8"/>
    </row>
    <row r="12" spans="1:13" x14ac:dyDescent="0.2">
      <c r="A12" s="2" t="s">
        <v>11</v>
      </c>
      <c r="B12" s="5">
        <v>149</v>
      </c>
      <c r="C12" s="9">
        <v>111</v>
      </c>
      <c r="D12" s="9">
        <v>36</v>
      </c>
      <c r="E12" s="9">
        <v>2</v>
      </c>
      <c r="F12" s="10">
        <v>4490020.55</v>
      </c>
      <c r="G12" s="6">
        <v>2554391.62</v>
      </c>
      <c r="H12" s="6">
        <v>3157271.7</v>
      </c>
      <c r="I12" s="6">
        <v>419329.72</v>
      </c>
      <c r="J12" s="6">
        <v>301967.75</v>
      </c>
      <c r="K12" s="6">
        <v>333767.49</v>
      </c>
      <c r="L12" s="6">
        <v>69678</v>
      </c>
      <c r="M12" s="8"/>
    </row>
    <row r="13" spans="1:13" x14ac:dyDescent="0.2">
      <c r="A13" s="2" t="s">
        <v>12</v>
      </c>
      <c r="B13" s="5">
        <v>47</v>
      </c>
      <c r="C13" s="9">
        <v>43</v>
      </c>
      <c r="D13" s="9">
        <v>4</v>
      </c>
      <c r="E13" s="9">
        <v>6</v>
      </c>
      <c r="F13" s="10">
        <v>1440225.73</v>
      </c>
      <c r="G13" s="6">
        <v>798629.44</v>
      </c>
      <c r="H13" s="6">
        <v>990177.95</v>
      </c>
      <c r="I13" s="6">
        <v>149569.23000000001</v>
      </c>
      <c r="J13" s="6">
        <v>173048.62</v>
      </c>
      <c r="K13" s="6">
        <v>29041.71</v>
      </c>
      <c r="L13" s="6">
        <v>9600</v>
      </c>
      <c r="M13" s="8"/>
    </row>
    <row r="14" spans="1:13" x14ac:dyDescent="0.2">
      <c r="A14" s="2" t="s">
        <v>13</v>
      </c>
      <c r="B14" s="5"/>
      <c r="C14" s="9"/>
      <c r="D14" s="9"/>
      <c r="E14" s="9"/>
      <c r="F14" s="6"/>
      <c r="G14" s="6"/>
      <c r="H14" s="6"/>
      <c r="I14" s="6"/>
      <c r="J14" s="6"/>
      <c r="K14" s="6"/>
      <c r="L14" s="6"/>
      <c r="M14" s="8"/>
    </row>
    <row r="15" spans="1:13" x14ac:dyDescent="0.2">
      <c r="A15" s="2" t="s">
        <v>14</v>
      </c>
      <c r="B15" s="5">
        <v>850</v>
      </c>
      <c r="C15" s="5">
        <v>790</v>
      </c>
      <c r="D15" s="5">
        <v>45</v>
      </c>
      <c r="E15" s="5">
        <v>5</v>
      </c>
      <c r="F15" s="10">
        <v>37526776</v>
      </c>
      <c r="G15" s="6">
        <v>28194080</v>
      </c>
      <c r="H15" s="6">
        <v>26192521</v>
      </c>
      <c r="I15" s="6">
        <v>8772140</v>
      </c>
      <c r="J15" s="6">
        <v>9707713</v>
      </c>
      <c r="K15" s="6">
        <v>3020206</v>
      </c>
      <c r="L15" s="6">
        <v>0</v>
      </c>
      <c r="M15" s="8"/>
    </row>
    <row r="16" spans="1:13" x14ac:dyDescent="0.2">
      <c r="A16" s="2" t="s">
        <v>15</v>
      </c>
      <c r="B16" s="5">
        <v>150</v>
      </c>
      <c r="C16" s="9">
        <v>83</v>
      </c>
      <c r="D16" s="9">
        <v>67</v>
      </c>
      <c r="E16" s="9">
        <v>6</v>
      </c>
      <c r="F16" s="10">
        <v>3517354.89</v>
      </c>
      <c r="G16" s="6">
        <v>2130800.2200000002</v>
      </c>
      <c r="H16" s="65">
        <v>1432239.68</v>
      </c>
      <c r="I16" s="65">
        <v>429393.13</v>
      </c>
      <c r="J16" s="65">
        <v>171172.86</v>
      </c>
      <c r="K16" s="65">
        <v>185266.19</v>
      </c>
      <c r="L16" s="6">
        <v>50700</v>
      </c>
      <c r="M16" s="8"/>
    </row>
    <row r="17" spans="1:13" x14ac:dyDescent="0.2">
      <c r="A17" s="2" t="s">
        <v>16</v>
      </c>
      <c r="B17" s="5">
        <v>192</v>
      </c>
      <c r="C17" s="9">
        <v>151</v>
      </c>
      <c r="D17" s="9">
        <v>41</v>
      </c>
      <c r="E17" s="9">
        <v>4</v>
      </c>
      <c r="F17" s="10">
        <v>6547473.5499999998</v>
      </c>
      <c r="G17" s="6">
        <v>3735981.3</v>
      </c>
      <c r="H17" s="6">
        <v>8884092.9900000002</v>
      </c>
      <c r="I17" s="6">
        <v>301176.15000000002</v>
      </c>
      <c r="J17" s="6">
        <v>793717.6</v>
      </c>
      <c r="K17" s="6">
        <v>267847.95</v>
      </c>
      <c r="L17" s="6">
        <v>187050</v>
      </c>
      <c r="M17" s="8"/>
    </row>
    <row r="18" spans="1:13" x14ac:dyDescent="0.2">
      <c r="A18" s="4" t="s">
        <v>17</v>
      </c>
      <c r="B18" s="5">
        <v>36</v>
      </c>
      <c r="C18" s="9">
        <v>27</v>
      </c>
      <c r="D18" s="9">
        <v>9</v>
      </c>
      <c r="E18" s="9">
        <v>0</v>
      </c>
      <c r="F18" s="10">
        <v>1097106.07</v>
      </c>
      <c r="G18" s="6">
        <v>875356.36</v>
      </c>
      <c r="H18" s="6">
        <v>204018.72</v>
      </c>
      <c r="I18" s="6">
        <v>66889.320000000007</v>
      </c>
      <c r="J18" s="6">
        <v>16419.63</v>
      </c>
      <c r="K18" s="6">
        <v>31277.18</v>
      </c>
      <c r="L18" s="6">
        <v>2150</v>
      </c>
      <c r="M18" s="8"/>
    </row>
    <row r="19" spans="1:13" x14ac:dyDescent="0.2">
      <c r="A19" s="2" t="s">
        <v>18</v>
      </c>
      <c r="B19" s="5">
        <v>170</v>
      </c>
      <c r="C19" s="9">
        <v>99</v>
      </c>
      <c r="D19" s="9">
        <v>71</v>
      </c>
      <c r="E19" s="9">
        <v>7</v>
      </c>
      <c r="F19" s="10">
        <v>3636298.68</v>
      </c>
      <c r="G19" s="6">
        <v>2214255.38</v>
      </c>
      <c r="H19" s="6">
        <v>3000381.65</v>
      </c>
      <c r="I19" s="6">
        <v>322308.87</v>
      </c>
      <c r="J19" s="6">
        <v>620085.99</v>
      </c>
      <c r="K19" s="6">
        <v>187130.6</v>
      </c>
      <c r="L19" s="6">
        <v>2150</v>
      </c>
      <c r="M19" s="8"/>
    </row>
    <row r="20" spans="1:13" x14ac:dyDescent="0.2">
      <c r="A20" s="2" t="s">
        <v>19</v>
      </c>
      <c r="B20" s="5">
        <v>61</v>
      </c>
      <c r="C20" s="9">
        <v>42</v>
      </c>
      <c r="D20" s="9">
        <v>11</v>
      </c>
      <c r="E20" s="9">
        <v>16</v>
      </c>
      <c r="F20" s="10">
        <v>1752281.11</v>
      </c>
      <c r="G20" s="6">
        <v>2644246.7599999998</v>
      </c>
      <c r="H20" s="6">
        <v>0</v>
      </c>
      <c r="I20" s="6">
        <v>126563.65</v>
      </c>
      <c r="J20" s="6">
        <v>55839.46</v>
      </c>
      <c r="K20" s="6">
        <v>116784.32000000001</v>
      </c>
      <c r="L20" s="6">
        <v>12450</v>
      </c>
      <c r="M20" s="8"/>
    </row>
    <row r="21" spans="1:13" x14ac:dyDescent="0.2">
      <c r="A21" s="2" t="s">
        <v>20</v>
      </c>
      <c r="B21" s="5">
        <v>222</v>
      </c>
      <c r="C21" s="9">
        <v>196</v>
      </c>
      <c r="D21" s="9">
        <v>25</v>
      </c>
      <c r="E21" s="9">
        <v>1</v>
      </c>
      <c r="F21" s="10">
        <v>7289049.3200000003</v>
      </c>
      <c r="G21" s="6">
        <v>3561271.46</v>
      </c>
      <c r="H21" s="6">
        <v>4362598.21</v>
      </c>
      <c r="I21" s="6">
        <v>776282.96</v>
      </c>
      <c r="J21" s="6">
        <v>72029.55</v>
      </c>
      <c r="K21" s="6">
        <v>275010.43</v>
      </c>
      <c r="L21" s="6">
        <v>76950</v>
      </c>
      <c r="M21" s="8"/>
    </row>
    <row r="22" spans="1:13" x14ac:dyDescent="0.2">
      <c r="A22" s="2" t="s">
        <v>21</v>
      </c>
      <c r="B22" s="5">
        <v>103</v>
      </c>
      <c r="C22" s="9">
        <v>66</v>
      </c>
      <c r="D22" s="9">
        <v>31</v>
      </c>
      <c r="E22" s="9">
        <v>6</v>
      </c>
      <c r="F22" s="10">
        <v>3024962.84</v>
      </c>
      <c r="G22" s="6">
        <v>2599042</v>
      </c>
      <c r="H22" s="6">
        <v>2526388</v>
      </c>
      <c r="I22" s="6">
        <v>355502</v>
      </c>
      <c r="J22" s="6">
        <v>216275</v>
      </c>
      <c r="K22" s="6">
        <v>269264</v>
      </c>
      <c r="L22" s="6">
        <v>6450</v>
      </c>
      <c r="M22" s="8"/>
    </row>
    <row r="23" spans="1:13" x14ac:dyDescent="0.2">
      <c r="A23" s="2" t="s">
        <v>22</v>
      </c>
      <c r="B23" s="5">
        <v>282</v>
      </c>
      <c r="C23" s="9">
        <v>163</v>
      </c>
      <c r="D23" s="9">
        <v>119</v>
      </c>
      <c r="E23" s="9">
        <v>34</v>
      </c>
      <c r="F23" s="10">
        <v>8726373.5299999993</v>
      </c>
      <c r="G23" s="6">
        <v>3408309.92</v>
      </c>
      <c r="H23" s="6">
        <v>4433920.43</v>
      </c>
      <c r="I23" s="6">
        <v>1108448.3400000001</v>
      </c>
      <c r="J23" s="6">
        <v>266936.49</v>
      </c>
      <c r="K23" s="6">
        <v>477704.62</v>
      </c>
      <c r="L23" s="6">
        <v>35650</v>
      </c>
      <c r="M23" s="8"/>
    </row>
    <row r="24" spans="1:13" x14ac:dyDescent="0.2">
      <c r="A24" s="2" t="s">
        <v>23</v>
      </c>
      <c r="B24" s="5">
        <v>129</v>
      </c>
      <c r="C24" s="9">
        <v>108</v>
      </c>
      <c r="D24" s="9">
        <v>21</v>
      </c>
      <c r="E24" s="9">
        <v>2</v>
      </c>
      <c r="F24" s="10">
        <v>4100422.63</v>
      </c>
      <c r="G24" s="6">
        <v>2785335.09</v>
      </c>
      <c r="H24" s="6">
        <v>2953455.37</v>
      </c>
      <c r="I24" s="6">
        <v>281397.06</v>
      </c>
      <c r="J24" s="6">
        <v>541757.43000000005</v>
      </c>
      <c r="K24" s="6">
        <v>242444.75</v>
      </c>
      <c r="L24" s="6">
        <v>38450</v>
      </c>
      <c r="M24" s="8"/>
    </row>
    <row r="25" spans="1:13" x14ac:dyDescent="0.2">
      <c r="A25" s="2" t="s">
        <v>24</v>
      </c>
      <c r="B25" s="5">
        <v>115</v>
      </c>
      <c r="C25" s="9">
        <v>93</v>
      </c>
      <c r="D25" s="9">
        <v>22</v>
      </c>
      <c r="E25" s="9">
        <v>3</v>
      </c>
      <c r="F25" s="10">
        <v>4101058.27</v>
      </c>
      <c r="G25" s="6">
        <v>2362678.4</v>
      </c>
      <c r="H25" s="6">
        <v>0</v>
      </c>
      <c r="I25" s="6">
        <v>49202.26</v>
      </c>
      <c r="J25" s="6">
        <v>442511.37</v>
      </c>
      <c r="K25" s="6">
        <v>172282.51</v>
      </c>
      <c r="L25" s="6">
        <v>120300</v>
      </c>
      <c r="M25" s="8"/>
    </row>
    <row r="26" spans="1:13" x14ac:dyDescent="0.2">
      <c r="A26" s="2" t="s">
        <v>25</v>
      </c>
      <c r="B26" s="5">
        <v>124</v>
      </c>
      <c r="C26" s="9">
        <v>111</v>
      </c>
      <c r="D26" s="9">
        <v>13</v>
      </c>
      <c r="E26" s="9">
        <v>0</v>
      </c>
      <c r="F26" s="10">
        <v>3699954.62</v>
      </c>
      <c r="G26" s="10">
        <v>6353767</v>
      </c>
      <c r="H26" s="6">
        <v>0</v>
      </c>
      <c r="I26" s="6">
        <v>543176</v>
      </c>
      <c r="J26" s="6">
        <v>197917</v>
      </c>
      <c r="K26" s="6">
        <v>326010</v>
      </c>
      <c r="L26" s="6">
        <v>3600</v>
      </c>
      <c r="M26" s="8"/>
    </row>
    <row r="27" spans="1:13" x14ac:dyDescent="0.2">
      <c r="A27" s="2" t="s">
        <v>26</v>
      </c>
      <c r="B27" s="5">
        <v>190</v>
      </c>
      <c r="C27" s="9">
        <v>158</v>
      </c>
      <c r="D27" s="9">
        <v>32</v>
      </c>
      <c r="E27" s="9">
        <v>5</v>
      </c>
      <c r="F27" s="10">
        <v>5971548.9800000004</v>
      </c>
      <c r="G27" s="6">
        <v>4132349.07</v>
      </c>
      <c r="H27" s="6">
        <v>5093125.46</v>
      </c>
      <c r="I27" s="6">
        <v>1554414.58</v>
      </c>
      <c r="J27" s="6">
        <v>126037.78</v>
      </c>
      <c r="K27" s="6">
        <v>247456.8</v>
      </c>
      <c r="L27" s="6">
        <v>113050</v>
      </c>
      <c r="M27" s="8"/>
    </row>
    <row r="28" spans="1:13" x14ac:dyDescent="0.2">
      <c r="A28" s="2" t="s">
        <v>27</v>
      </c>
      <c r="B28" s="5">
        <v>139</v>
      </c>
      <c r="C28" s="9">
        <v>128</v>
      </c>
      <c r="D28" s="9">
        <v>11</v>
      </c>
      <c r="E28" s="9">
        <v>12</v>
      </c>
      <c r="F28" s="10">
        <v>4909329.76</v>
      </c>
      <c r="G28" s="6">
        <v>3101771.76</v>
      </c>
      <c r="H28" s="6">
        <v>5360411.07</v>
      </c>
      <c r="I28" s="6">
        <v>475200.72</v>
      </c>
      <c r="J28" s="6">
        <v>1181440.06</v>
      </c>
      <c r="K28" s="6">
        <v>371908.06</v>
      </c>
      <c r="L28" s="6">
        <v>0</v>
      </c>
      <c r="M28" s="8"/>
    </row>
    <row r="29" spans="1:13" x14ac:dyDescent="0.2">
      <c r="A29" s="2" t="s">
        <v>28</v>
      </c>
      <c r="B29" s="5">
        <v>834</v>
      </c>
      <c r="C29" s="9">
        <v>803</v>
      </c>
      <c r="D29" s="9">
        <v>14</v>
      </c>
      <c r="E29" s="9">
        <v>17</v>
      </c>
      <c r="F29" s="6">
        <v>36490984.689999998</v>
      </c>
      <c r="G29" s="6">
        <v>26245257</v>
      </c>
      <c r="H29" s="6">
        <v>40869122</v>
      </c>
      <c r="I29" s="6">
        <v>2802966</v>
      </c>
      <c r="J29" s="6">
        <v>1152097</v>
      </c>
      <c r="K29" s="6">
        <v>0</v>
      </c>
      <c r="L29" s="6">
        <v>0</v>
      </c>
      <c r="M29" s="8"/>
    </row>
    <row r="30" spans="1:13" x14ac:dyDescent="0.2">
      <c r="A30" s="2" t="s">
        <v>29</v>
      </c>
      <c r="B30" s="5">
        <v>167</v>
      </c>
      <c r="C30" s="9">
        <v>142</v>
      </c>
      <c r="D30" s="9">
        <v>25</v>
      </c>
      <c r="E30" s="9">
        <v>3</v>
      </c>
      <c r="F30" s="10">
        <v>8587033.4800000004</v>
      </c>
      <c r="G30" s="6">
        <v>4519682.76</v>
      </c>
      <c r="H30" s="6">
        <v>7520245.71</v>
      </c>
      <c r="I30" s="6">
        <v>205724.71</v>
      </c>
      <c r="J30" s="6">
        <v>891050.1</v>
      </c>
      <c r="K30" s="6">
        <v>684073.46</v>
      </c>
      <c r="L30" s="6">
        <v>22250</v>
      </c>
      <c r="M30" s="8"/>
    </row>
    <row r="31" spans="1:13" x14ac:dyDescent="0.2">
      <c r="A31" s="2" t="s">
        <v>30</v>
      </c>
      <c r="B31" s="5">
        <v>92</v>
      </c>
      <c r="C31" s="9">
        <v>85</v>
      </c>
      <c r="D31" s="9">
        <v>7</v>
      </c>
      <c r="E31" s="11">
        <v>18</v>
      </c>
      <c r="F31" s="10">
        <v>3610605.46</v>
      </c>
      <c r="G31" s="6">
        <v>4051302.29</v>
      </c>
      <c r="H31" s="6">
        <v>0</v>
      </c>
      <c r="I31" s="6">
        <v>341687.87</v>
      </c>
      <c r="J31" s="6">
        <v>177595.48</v>
      </c>
      <c r="K31" s="6">
        <v>272927.21999999997</v>
      </c>
      <c r="L31" s="6">
        <v>31400</v>
      </c>
      <c r="M31" s="8"/>
    </row>
    <row r="32" spans="1:13" x14ac:dyDescent="0.2">
      <c r="A32" s="2" t="s">
        <v>31</v>
      </c>
      <c r="B32" s="5">
        <v>40</v>
      </c>
      <c r="C32" s="9">
        <v>32</v>
      </c>
      <c r="D32" s="9">
        <v>8</v>
      </c>
      <c r="E32" s="9">
        <v>3</v>
      </c>
      <c r="F32" s="10">
        <v>1092502.6200000001</v>
      </c>
      <c r="G32" s="6">
        <v>675996.8</v>
      </c>
      <c r="H32" s="6">
        <v>1172411.24</v>
      </c>
      <c r="I32" s="6">
        <v>94307.06</v>
      </c>
      <c r="J32" s="6">
        <v>246633.82</v>
      </c>
      <c r="K32" s="6">
        <v>106271.34</v>
      </c>
      <c r="L32" s="6">
        <v>0</v>
      </c>
      <c r="M32" s="8"/>
    </row>
    <row r="33" spans="1:13" x14ac:dyDescent="0.2">
      <c r="A33" s="2" t="s">
        <v>32</v>
      </c>
      <c r="B33" s="5">
        <v>41</v>
      </c>
      <c r="C33" s="9">
        <v>38</v>
      </c>
      <c r="D33" s="9">
        <v>3</v>
      </c>
      <c r="E33" s="9">
        <v>0</v>
      </c>
      <c r="F33" s="10">
        <v>1124525</v>
      </c>
      <c r="G33" s="6">
        <v>2474311</v>
      </c>
      <c r="H33" s="6">
        <v>0</v>
      </c>
      <c r="I33" s="6">
        <v>124729</v>
      </c>
      <c r="J33" s="6">
        <v>240238</v>
      </c>
      <c r="K33" s="6">
        <v>50881</v>
      </c>
      <c r="L33" s="6">
        <v>42950</v>
      </c>
      <c r="M33" s="8"/>
    </row>
    <row r="34" spans="1:13" x14ac:dyDescent="0.2">
      <c r="A34" s="2" t="s">
        <v>33</v>
      </c>
      <c r="B34" s="5">
        <v>218</v>
      </c>
      <c r="C34" s="9">
        <v>180</v>
      </c>
      <c r="D34" s="9">
        <v>30</v>
      </c>
      <c r="E34" s="9">
        <v>8</v>
      </c>
      <c r="F34" s="10">
        <v>7660657.96</v>
      </c>
      <c r="G34" s="6">
        <v>5599728.6299999999</v>
      </c>
      <c r="H34" s="6">
        <v>2922987.74</v>
      </c>
      <c r="I34" s="6">
        <v>552569.65</v>
      </c>
      <c r="J34" s="6">
        <v>360777.71</v>
      </c>
      <c r="K34" s="6">
        <v>580526.23</v>
      </c>
      <c r="L34" s="6">
        <v>70950</v>
      </c>
      <c r="M34" s="8"/>
    </row>
    <row r="35" spans="1:13" x14ac:dyDescent="0.2">
      <c r="A35" s="2" t="s">
        <v>34</v>
      </c>
      <c r="B35" s="5">
        <v>137</v>
      </c>
      <c r="C35" s="9">
        <v>101</v>
      </c>
      <c r="D35" s="9">
        <v>35</v>
      </c>
      <c r="E35" s="9">
        <v>1</v>
      </c>
      <c r="F35" s="10">
        <v>3800782.54</v>
      </c>
      <c r="G35" s="6">
        <v>2638223.52</v>
      </c>
      <c r="H35" s="6">
        <v>5517579.0499999998</v>
      </c>
      <c r="I35" s="6">
        <v>473098.84</v>
      </c>
      <c r="J35" s="6">
        <v>749011.52</v>
      </c>
      <c r="K35" s="6">
        <v>331350.73</v>
      </c>
      <c r="L35" s="6">
        <v>173750</v>
      </c>
      <c r="M35" s="8"/>
    </row>
    <row r="36" spans="1:13" x14ac:dyDescent="0.2">
      <c r="A36" s="2" t="s">
        <v>35</v>
      </c>
      <c r="B36" s="5">
        <v>250</v>
      </c>
      <c r="C36" s="9">
        <v>218</v>
      </c>
      <c r="D36" s="9">
        <v>32</v>
      </c>
      <c r="E36" s="9">
        <v>0</v>
      </c>
      <c r="F36" s="10">
        <v>10599352.92</v>
      </c>
      <c r="G36" s="6">
        <v>8153613.2999999998</v>
      </c>
      <c r="H36" s="6">
        <v>10298471.34</v>
      </c>
      <c r="I36" s="6">
        <v>585541.56999999995</v>
      </c>
      <c r="J36" s="6">
        <v>369117.01</v>
      </c>
      <c r="K36" s="6">
        <v>526163.23</v>
      </c>
      <c r="L36" s="6">
        <v>11850</v>
      </c>
      <c r="M36" s="8"/>
    </row>
    <row r="37" spans="1:13" x14ac:dyDescent="0.2">
      <c r="A37" s="2" t="s">
        <v>36</v>
      </c>
      <c r="B37" s="5">
        <v>109</v>
      </c>
      <c r="C37" s="9">
        <v>48</v>
      </c>
      <c r="D37" s="9">
        <v>61</v>
      </c>
      <c r="E37" s="9">
        <v>0</v>
      </c>
      <c r="F37" s="10">
        <v>1848933.96</v>
      </c>
      <c r="G37" s="6">
        <v>1198539.8899999999</v>
      </c>
      <c r="H37" s="6">
        <v>1477830.44</v>
      </c>
      <c r="I37" s="6">
        <v>177308.21</v>
      </c>
      <c r="J37" s="6">
        <v>263940.53000000003</v>
      </c>
      <c r="K37" s="6">
        <v>56619.21</v>
      </c>
      <c r="L37" s="6">
        <v>4500</v>
      </c>
      <c r="M37" s="8"/>
    </row>
    <row r="38" spans="1:13" x14ac:dyDescent="0.2">
      <c r="A38" s="2" t="s">
        <v>37</v>
      </c>
      <c r="B38" s="5">
        <v>92</v>
      </c>
      <c r="C38" s="9">
        <v>76</v>
      </c>
      <c r="D38" s="9">
        <v>27</v>
      </c>
      <c r="E38" s="9">
        <v>4</v>
      </c>
      <c r="F38" s="6">
        <v>2941779.76</v>
      </c>
      <c r="G38" s="6">
        <v>4973227.8</v>
      </c>
      <c r="H38" s="6">
        <v>0</v>
      </c>
      <c r="I38" s="6">
        <v>32143.49</v>
      </c>
      <c r="J38" s="6">
        <v>900601.86</v>
      </c>
      <c r="K38" s="6">
        <v>198156.14</v>
      </c>
      <c r="L38" s="6">
        <v>23350</v>
      </c>
      <c r="M38" s="8"/>
    </row>
    <row r="39" spans="1:13" x14ac:dyDescent="0.2">
      <c r="A39" s="2" t="s">
        <v>38</v>
      </c>
      <c r="B39" s="5">
        <v>159</v>
      </c>
      <c r="C39" s="9">
        <v>144</v>
      </c>
      <c r="D39" s="9">
        <v>9</v>
      </c>
      <c r="E39" s="9">
        <v>6</v>
      </c>
      <c r="F39" s="10">
        <v>4946841.8099999996</v>
      </c>
      <c r="G39" s="6">
        <v>2606176.41</v>
      </c>
      <c r="H39" s="6">
        <v>4283862.25</v>
      </c>
      <c r="I39" s="6">
        <v>946542.04</v>
      </c>
      <c r="J39" s="6">
        <v>1262156.97</v>
      </c>
      <c r="K39" s="6">
        <v>456624.31</v>
      </c>
      <c r="L39" s="6">
        <v>27700</v>
      </c>
      <c r="M39" s="8"/>
    </row>
    <row r="40" spans="1:13" x14ac:dyDescent="0.2">
      <c r="A40" s="2" t="s">
        <v>39</v>
      </c>
      <c r="B40" s="5">
        <v>116</v>
      </c>
      <c r="C40" s="9">
        <v>62</v>
      </c>
      <c r="D40" s="9">
        <v>54</v>
      </c>
      <c r="E40" s="9">
        <v>5</v>
      </c>
      <c r="F40" s="10">
        <v>2371295.94</v>
      </c>
      <c r="G40" s="6">
        <v>2078774.09</v>
      </c>
      <c r="H40" s="6">
        <v>2434334.13</v>
      </c>
      <c r="I40" s="6">
        <v>285587.11</v>
      </c>
      <c r="J40" s="6">
        <v>174662.89</v>
      </c>
      <c r="K40" s="6">
        <v>150831.35999999999</v>
      </c>
      <c r="L40" s="6">
        <v>8400</v>
      </c>
      <c r="M40" s="8"/>
    </row>
    <row r="41" spans="1:13" x14ac:dyDescent="0.2">
      <c r="A41" s="2" t="s">
        <v>40</v>
      </c>
      <c r="B41" s="5">
        <v>135</v>
      </c>
      <c r="C41" s="9">
        <v>120</v>
      </c>
      <c r="D41" s="9">
        <v>15</v>
      </c>
      <c r="E41" s="9">
        <v>5</v>
      </c>
      <c r="F41" s="10">
        <v>3972878.06</v>
      </c>
      <c r="G41" s="6">
        <v>5991698.5099999998</v>
      </c>
      <c r="H41" s="6">
        <v>0</v>
      </c>
      <c r="I41" s="6">
        <v>543298.5</v>
      </c>
      <c r="J41" s="6">
        <v>651560.14</v>
      </c>
      <c r="K41" s="6">
        <v>0</v>
      </c>
      <c r="L41" s="6">
        <v>56200</v>
      </c>
      <c r="M41" s="8"/>
    </row>
    <row r="42" spans="1:13" x14ac:dyDescent="0.2">
      <c r="A42" s="2" t="s">
        <v>41</v>
      </c>
      <c r="B42" s="5">
        <v>84</v>
      </c>
      <c r="C42" s="9">
        <v>75</v>
      </c>
      <c r="D42" s="9">
        <v>9</v>
      </c>
      <c r="E42" s="9">
        <v>1</v>
      </c>
      <c r="F42" s="10">
        <v>3636235.46</v>
      </c>
      <c r="G42" s="6">
        <v>5329091</v>
      </c>
      <c r="H42" s="6">
        <v>0</v>
      </c>
      <c r="I42" s="6">
        <v>532569</v>
      </c>
      <c r="J42" s="6">
        <v>43000</v>
      </c>
      <c r="K42" s="6">
        <v>142624</v>
      </c>
      <c r="L42" s="6">
        <v>0</v>
      </c>
      <c r="M42" s="8"/>
    </row>
    <row r="43" spans="1:13" x14ac:dyDescent="0.2">
      <c r="A43" s="2" t="s">
        <v>42</v>
      </c>
      <c r="B43" s="5">
        <v>450</v>
      </c>
      <c r="C43" s="9">
        <v>406</v>
      </c>
      <c r="D43" s="9">
        <v>44</v>
      </c>
      <c r="E43" s="9">
        <v>6</v>
      </c>
      <c r="F43" s="10">
        <v>17736512.969999999</v>
      </c>
      <c r="G43" s="6">
        <v>19799679.260000002</v>
      </c>
      <c r="H43" s="6">
        <v>11902060.67</v>
      </c>
      <c r="I43" s="6">
        <v>675007.64</v>
      </c>
      <c r="J43" s="6">
        <v>3000692.57</v>
      </c>
      <c r="K43" s="6">
        <v>1142931.6499999999</v>
      </c>
      <c r="L43" s="6">
        <v>0</v>
      </c>
      <c r="M43" s="8"/>
    </row>
    <row r="44" spans="1:13" x14ac:dyDescent="0.2">
      <c r="A44" s="2" t="s">
        <v>43</v>
      </c>
      <c r="B44" s="5">
        <v>143</v>
      </c>
      <c r="C44" s="9">
        <v>125</v>
      </c>
      <c r="D44" s="9">
        <v>5</v>
      </c>
      <c r="E44" s="9">
        <v>13</v>
      </c>
      <c r="F44" s="10">
        <v>5110834.72</v>
      </c>
      <c r="G44" s="6">
        <v>8306882.46</v>
      </c>
      <c r="H44" s="6">
        <v>0</v>
      </c>
      <c r="I44" s="6">
        <v>411581.14</v>
      </c>
      <c r="J44" s="6">
        <v>239119.72</v>
      </c>
      <c r="K44" s="6">
        <v>436645.96</v>
      </c>
      <c r="L44" s="6">
        <v>10550</v>
      </c>
      <c r="M44" s="8"/>
    </row>
    <row r="45" spans="1:13" x14ac:dyDescent="0.2">
      <c r="A45" s="4" t="s">
        <v>44</v>
      </c>
      <c r="B45" s="12">
        <v>105</v>
      </c>
      <c r="C45" s="13">
        <v>94</v>
      </c>
      <c r="D45" s="13">
        <v>11</v>
      </c>
      <c r="E45" s="13">
        <v>0</v>
      </c>
      <c r="F45" s="14">
        <v>3741730.91</v>
      </c>
      <c r="G45" s="16">
        <v>2287951.4700000002</v>
      </c>
      <c r="H45" s="16">
        <v>3294465.7</v>
      </c>
      <c r="I45" s="16">
        <v>619729.98</v>
      </c>
      <c r="J45" s="16">
        <v>371411.35</v>
      </c>
      <c r="K45" s="16">
        <v>197389.07</v>
      </c>
      <c r="L45" s="16">
        <v>5000</v>
      </c>
      <c r="M45" s="17"/>
    </row>
  </sheetData>
  <phoneticPr fontId="4" type="noConversion"/>
  <printOptions horizontalCentered="1"/>
  <pageMargins left="0.25" right="0.25" top="0.85" bottom="0" header="0.2" footer="0"/>
  <pageSetup orientation="landscape" horizontalDpi="4294967292" verticalDpi="4294967292"/>
  <headerFooter>
    <oddHeader>&amp;C&amp;20 &amp;K03-0152020 IAC Salary Survey</oddHeader>
  </headerFooter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5"/>
  <sheetViews>
    <sheetView showGridLines="0" view="pageLayout" zoomScale="120" zoomScaleNormal="120" zoomScalePageLayoutView="120" workbookViewId="0"/>
  </sheetViews>
  <sheetFormatPr baseColWidth="10" defaultColWidth="11" defaultRowHeight="16" x14ac:dyDescent="0.2"/>
  <cols>
    <col min="1" max="1" width="11" customWidth="1"/>
  </cols>
  <sheetData>
    <row r="1" spans="1:6" x14ac:dyDescent="0.2">
      <c r="A1" s="1" t="s">
        <v>0</v>
      </c>
      <c r="B1" s="1" t="s">
        <v>45</v>
      </c>
      <c r="C1" s="1" t="s">
        <v>83</v>
      </c>
      <c r="D1" s="1" t="s">
        <v>117</v>
      </c>
      <c r="E1" s="1" t="s">
        <v>98</v>
      </c>
      <c r="F1" s="1" t="s">
        <v>99</v>
      </c>
    </row>
    <row r="2" spans="1:6" x14ac:dyDescent="0.2">
      <c r="A2" s="4" t="s">
        <v>1</v>
      </c>
      <c r="B2" s="5" t="s">
        <v>91</v>
      </c>
      <c r="C2" s="19">
        <v>106306</v>
      </c>
      <c r="D2" s="6">
        <f>83249/2080</f>
        <v>40.023557692307691</v>
      </c>
      <c r="E2" s="9" t="s">
        <v>91</v>
      </c>
      <c r="F2" s="7">
        <v>0</v>
      </c>
    </row>
    <row r="3" spans="1:6" x14ac:dyDescent="0.2">
      <c r="A3" s="2" t="s">
        <v>2</v>
      </c>
      <c r="B3" s="9">
        <v>2</v>
      </c>
      <c r="C3" s="19">
        <v>61152</v>
      </c>
      <c r="D3" s="6">
        <v>22.64</v>
      </c>
      <c r="E3" s="9">
        <v>11</v>
      </c>
      <c r="F3" s="7">
        <v>0</v>
      </c>
    </row>
    <row r="4" spans="1:6" x14ac:dyDescent="0.2">
      <c r="A4" s="2" t="s">
        <v>3</v>
      </c>
      <c r="B4" s="5">
        <v>5</v>
      </c>
      <c r="C4" s="19">
        <v>71979.179999999993</v>
      </c>
      <c r="D4" s="6">
        <v>31.3</v>
      </c>
      <c r="E4" s="9">
        <v>1</v>
      </c>
      <c r="F4" s="7">
        <v>31.3</v>
      </c>
    </row>
    <row r="5" spans="1:6" x14ac:dyDescent="0.2">
      <c r="A5" s="2" t="s">
        <v>4</v>
      </c>
      <c r="B5" s="5">
        <v>1</v>
      </c>
      <c r="C5" s="19">
        <v>67156</v>
      </c>
      <c r="D5" s="6">
        <v>23.4</v>
      </c>
      <c r="E5" s="9">
        <v>2</v>
      </c>
      <c r="F5" s="7">
        <v>23.4</v>
      </c>
    </row>
    <row r="6" spans="1:6" x14ac:dyDescent="0.2">
      <c r="A6" s="2" t="s">
        <v>5</v>
      </c>
      <c r="B6" s="5">
        <v>2</v>
      </c>
      <c r="C6" s="19">
        <v>45178.559999999998</v>
      </c>
      <c r="D6" s="6">
        <v>16.04</v>
      </c>
      <c r="E6" s="9">
        <v>8</v>
      </c>
      <c r="F6" s="7">
        <v>12.1</v>
      </c>
    </row>
    <row r="7" spans="1:6" x14ac:dyDescent="0.2">
      <c r="A7" s="2" t="s">
        <v>6</v>
      </c>
      <c r="B7" s="5">
        <v>4</v>
      </c>
      <c r="C7" s="19">
        <v>67628</v>
      </c>
      <c r="D7" s="63" t="s">
        <v>219</v>
      </c>
      <c r="E7" s="9">
        <v>9</v>
      </c>
      <c r="F7" s="6">
        <v>17.28</v>
      </c>
    </row>
    <row r="8" spans="1:6" x14ac:dyDescent="0.2">
      <c r="A8" s="2" t="s">
        <v>7</v>
      </c>
      <c r="B8" s="9">
        <v>2</v>
      </c>
      <c r="C8" s="19">
        <v>90896</v>
      </c>
      <c r="D8" s="6">
        <v>38.53</v>
      </c>
      <c r="E8" s="9">
        <v>6</v>
      </c>
      <c r="F8" s="7">
        <v>32.33</v>
      </c>
    </row>
    <row r="9" spans="1:6" x14ac:dyDescent="0.2">
      <c r="A9" s="2" t="s">
        <v>8</v>
      </c>
      <c r="B9" s="5">
        <v>3</v>
      </c>
      <c r="C9" s="19">
        <v>55000</v>
      </c>
      <c r="D9" s="6">
        <v>17.5</v>
      </c>
      <c r="E9" s="9">
        <v>1</v>
      </c>
      <c r="F9" s="7">
        <v>17.5</v>
      </c>
    </row>
    <row r="10" spans="1:6" x14ac:dyDescent="0.2">
      <c r="A10" s="2" t="s">
        <v>9</v>
      </c>
      <c r="B10" s="5">
        <v>5</v>
      </c>
      <c r="C10" s="19">
        <v>80340</v>
      </c>
      <c r="D10" s="6">
        <v>28.08</v>
      </c>
      <c r="E10" s="9">
        <v>2</v>
      </c>
      <c r="F10" s="7">
        <v>25.67</v>
      </c>
    </row>
    <row r="11" spans="1:6" x14ac:dyDescent="0.2">
      <c r="A11" s="2" t="s">
        <v>10</v>
      </c>
      <c r="B11" s="5">
        <v>6</v>
      </c>
      <c r="C11" s="19">
        <v>82790.570000000007</v>
      </c>
      <c r="D11" s="6">
        <v>26.31</v>
      </c>
      <c r="E11" s="9">
        <v>20</v>
      </c>
      <c r="F11" s="7">
        <v>20.77</v>
      </c>
    </row>
    <row r="12" spans="1:6" x14ac:dyDescent="0.2">
      <c r="A12" s="2" t="s">
        <v>11</v>
      </c>
      <c r="B12" s="9">
        <v>2</v>
      </c>
      <c r="C12" s="19">
        <v>70653</v>
      </c>
      <c r="D12" s="6">
        <v>17.899999999999999</v>
      </c>
      <c r="E12" s="9">
        <v>5</v>
      </c>
      <c r="F12" s="7">
        <v>17.32</v>
      </c>
    </row>
    <row r="13" spans="1:6" x14ac:dyDescent="0.2">
      <c r="A13" s="2" t="s">
        <v>12</v>
      </c>
      <c r="B13" s="5">
        <v>1</v>
      </c>
      <c r="C13" s="19">
        <v>47162.7</v>
      </c>
      <c r="D13" s="6">
        <v>17.29</v>
      </c>
      <c r="E13" s="9">
        <v>17</v>
      </c>
      <c r="F13" s="7">
        <v>0</v>
      </c>
    </row>
    <row r="14" spans="1:6" x14ac:dyDescent="0.2">
      <c r="A14" s="2" t="s">
        <v>13</v>
      </c>
      <c r="B14" s="5"/>
      <c r="C14" s="19"/>
      <c r="D14" s="6"/>
      <c r="E14" s="9"/>
      <c r="F14" s="7"/>
    </row>
    <row r="15" spans="1:6" x14ac:dyDescent="0.2">
      <c r="A15" s="2" t="s">
        <v>14</v>
      </c>
      <c r="B15" s="5">
        <v>6</v>
      </c>
      <c r="C15" s="19">
        <v>96048</v>
      </c>
      <c r="D15" s="6">
        <v>33.82</v>
      </c>
      <c r="E15" s="9">
        <v>1</v>
      </c>
      <c r="F15" s="8">
        <v>33.82</v>
      </c>
    </row>
    <row r="16" spans="1:6" x14ac:dyDescent="0.2">
      <c r="A16" s="2" t="s">
        <v>15</v>
      </c>
      <c r="B16" s="9">
        <v>1</v>
      </c>
      <c r="C16" s="19">
        <v>54930</v>
      </c>
      <c r="D16" s="6">
        <v>19.600000000000001</v>
      </c>
      <c r="E16" s="9">
        <v>4</v>
      </c>
      <c r="F16" s="7">
        <v>15.68</v>
      </c>
    </row>
    <row r="17" spans="1:6" x14ac:dyDescent="0.2">
      <c r="A17" s="2" t="s">
        <v>16</v>
      </c>
      <c r="B17" s="5">
        <v>2</v>
      </c>
      <c r="C17" s="19">
        <v>67411.41</v>
      </c>
      <c r="D17" s="6">
        <v>18.190000000000001</v>
      </c>
      <c r="E17" s="9">
        <v>9</v>
      </c>
      <c r="F17" s="7">
        <v>0</v>
      </c>
    </row>
    <row r="18" spans="1:6" x14ac:dyDescent="0.2">
      <c r="A18" s="4" t="s">
        <v>17</v>
      </c>
      <c r="B18" s="5">
        <v>2</v>
      </c>
      <c r="C18" s="19">
        <v>46156</v>
      </c>
      <c r="D18" s="6">
        <v>12</v>
      </c>
      <c r="E18" s="9">
        <v>0</v>
      </c>
      <c r="F18" s="7">
        <v>12</v>
      </c>
    </row>
    <row r="19" spans="1:6" x14ac:dyDescent="0.2">
      <c r="A19" s="2" t="s">
        <v>18</v>
      </c>
      <c r="B19" s="11">
        <v>2</v>
      </c>
      <c r="C19" s="19">
        <v>52736.09</v>
      </c>
      <c r="D19" s="6">
        <v>18.559999999999999</v>
      </c>
      <c r="E19" s="9">
        <v>12</v>
      </c>
      <c r="F19" s="7">
        <v>16.21</v>
      </c>
    </row>
    <row r="20" spans="1:6" x14ac:dyDescent="0.2">
      <c r="A20" s="2" t="s">
        <v>19</v>
      </c>
      <c r="B20" s="9">
        <v>2</v>
      </c>
      <c r="C20" s="19">
        <v>46480</v>
      </c>
      <c r="D20" s="6">
        <v>19.329999999999998</v>
      </c>
      <c r="E20" s="9">
        <v>36</v>
      </c>
      <c r="F20" s="7">
        <v>12.81</v>
      </c>
    </row>
    <row r="21" spans="1:6" x14ac:dyDescent="0.2">
      <c r="A21" s="2" t="s">
        <v>20</v>
      </c>
      <c r="B21" s="5">
        <v>3</v>
      </c>
      <c r="C21" s="19">
        <v>77960.160000000003</v>
      </c>
      <c r="D21" s="6">
        <v>24.55</v>
      </c>
      <c r="E21" s="9">
        <v>12</v>
      </c>
      <c r="F21" s="7">
        <v>19.46</v>
      </c>
    </row>
    <row r="22" spans="1:6" x14ac:dyDescent="0.2">
      <c r="A22" s="2" t="s">
        <v>21</v>
      </c>
      <c r="B22" s="5">
        <v>1</v>
      </c>
      <c r="C22" s="19">
        <v>61125</v>
      </c>
      <c r="D22" s="6">
        <v>20.43</v>
      </c>
      <c r="E22" s="9">
        <v>4</v>
      </c>
      <c r="F22" s="7">
        <v>18.93</v>
      </c>
    </row>
    <row r="23" spans="1:6" x14ac:dyDescent="0.2">
      <c r="A23" s="2" t="s">
        <v>22</v>
      </c>
      <c r="B23" s="5">
        <v>3</v>
      </c>
      <c r="C23" s="19">
        <v>71178</v>
      </c>
      <c r="D23" s="6">
        <v>25.41</v>
      </c>
      <c r="E23" s="9">
        <v>23</v>
      </c>
      <c r="F23" s="7">
        <v>20.59</v>
      </c>
    </row>
    <row r="24" spans="1:6" x14ac:dyDescent="0.2">
      <c r="A24" s="2" t="s">
        <v>23</v>
      </c>
      <c r="B24" s="5">
        <v>1.5</v>
      </c>
      <c r="C24" s="19">
        <v>63430</v>
      </c>
      <c r="D24" s="6">
        <v>16.34</v>
      </c>
      <c r="E24" s="9">
        <v>0</v>
      </c>
      <c r="F24" s="7">
        <v>0</v>
      </c>
    </row>
    <row r="25" spans="1:6" x14ac:dyDescent="0.2">
      <c r="A25" s="2" t="s">
        <v>24</v>
      </c>
      <c r="B25" s="9">
        <v>3</v>
      </c>
      <c r="C25" s="19">
        <v>63988</v>
      </c>
      <c r="D25" s="6">
        <v>24.33</v>
      </c>
      <c r="E25" s="9">
        <v>0</v>
      </c>
      <c r="F25" s="7">
        <v>0</v>
      </c>
    </row>
    <row r="26" spans="1:6" x14ac:dyDescent="0.2">
      <c r="A26" s="2" t="s">
        <v>25</v>
      </c>
      <c r="B26" s="9">
        <v>1</v>
      </c>
      <c r="C26" s="19">
        <v>54889</v>
      </c>
      <c r="D26" s="6">
        <v>16.48</v>
      </c>
      <c r="E26" s="9">
        <v>1</v>
      </c>
      <c r="F26" s="7">
        <v>0</v>
      </c>
    </row>
    <row r="27" spans="1:6" x14ac:dyDescent="0.2">
      <c r="A27" s="2" t="s">
        <v>26</v>
      </c>
      <c r="B27" s="9">
        <v>2</v>
      </c>
      <c r="C27" s="19">
        <v>58081</v>
      </c>
      <c r="D27" s="6">
        <v>18.690000000000001</v>
      </c>
      <c r="E27" s="9">
        <v>17</v>
      </c>
      <c r="F27" s="7">
        <v>15.7</v>
      </c>
    </row>
    <row r="28" spans="1:6" x14ac:dyDescent="0.2">
      <c r="A28" s="2" t="s">
        <v>27</v>
      </c>
      <c r="B28" s="9">
        <v>2</v>
      </c>
      <c r="C28" s="19">
        <v>62154.32</v>
      </c>
      <c r="D28" s="6">
        <v>21.75</v>
      </c>
      <c r="E28" s="9">
        <v>2</v>
      </c>
      <c r="F28" s="7">
        <v>19</v>
      </c>
    </row>
    <row r="29" spans="1:6" x14ac:dyDescent="0.2">
      <c r="A29" s="2" t="s">
        <v>28</v>
      </c>
      <c r="B29" s="5">
        <v>7</v>
      </c>
      <c r="C29" s="19">
        <v>72805.2</v>
      </c>
      <c r="D29" s="6">
        <v>39.340000000000003</v>
      </c>
      <c r="E29" s="9">
        <v>19</v>
      </c>
      <c r="F29" s="7">
        <v>34.17</v>
      </c>
    </row>
    <row r="30" spans="1:6" x14ac:dyDescent="0.2">
      <c r="A30" s="2" t="s">
        <v>29</v>
      </c>
      <c r="B30" s="5">
        <v>3</v>
      </c>
      <c r="C30" s="19">
        <v>70728</v>
      </c>
      <c r="D30" s="6">
        <v>30.04</v>
      </c>
      <c r="E30" s="9">
        <v>23</v>
      </c>
      <c r="F30" s="7">
        <v>21.12</v>
      </c>
    </row>
    <row r="31" spans="1:6" x14ac:dyDescent="0.2">
      <c r="A31" s="2" t="s">
        <v>30</v>
      </c>
      <c r="B31" s="9">
        <v>3</v>
      </c>
      <c r="C31" s="19">
        <v>64715</v>
      </c>
      <c r="D31" s="6">
        <v>16.579999999999998</v>
      </c>
      <c r="E31" s="9">
        <v>1</v>
      </c>
      <c r="F31" s="7">
        <v>17.77</v>
      </c>
    </row>
    <row r="32" spans="1:6" x14ac:dyDescent="0.2">
      <c r="A32" s="2" t="s">
        <v>31</v>
      </c>
      <c r="B32" s="5">
        <v>1</v>
      </c>
      <c r="C32" s="19">
        <v>45707.09</v>
      </c>
      <c r="D32" s="6">
        <v>11</v>
      </c>
      <c r="E32" s="9">
        <v>1</v>
      </c>
      <c r="F32" s="7">
        <v>0</v>
      </c>
    </row>
    <row r="33" spans="1:6" x14ac:dyDescent="0.2">
      <c r="A33" s="2" t="s">
        <v>32</v>
      </c>
      <c r="B33" s="5">
        <v>1</v>
      </c>
      <c r="C33" s="19">
        <v>52885</v>
      </c>
      <c r="D33" s="6">
        <v>13.83</v>
      </c>
      <c r="E33" s="9">
        <v>6</v>
      </c>
      <c r="F33" s="77">
        <v>12</v>
      </c>
    </row>
    <row r="34" spans="1:6" x14ac:dyDescent="0.2">
      <c r="A34" s="2" t="s">
        <v>33</v>
      </c>
      <c r="B34" s="9">
        <v>2</v>
      </c>
      <c r="C34" s="19">
        <v>68096</v>
      </c>
      <c r="D34" s="6">
        <v>0</v>
      </c>
      <c r="E34" s="9" t="s">
        <v>91</v>
      </c>
      <c r="F34" s="7">
        <v>0</v>
      </c>
    </row>
    <row r="35" spans="1:6" x14ac:dyDescent="0.2">
      <c r="A35" s="2" t="s">
        <v>34</v>
      </c>
      <c r="B35" s="5">
        <v>3</v>
      </c>
      <c r="C35" s="19">
        <v>61698</v>
      </c>
      <c r="D35" s="6">
        <v>16.68</v>
      </c>
      <c r="E35" s="9">
        <v>1</v>
      </c>
      <c r="F35" s="7">
        <v>0</v>
      </c>
    </row>
    <row r="36" spans="1:6" x14ac:dyDescent="0.2">
      <c r="A36" s="2" t="s">
        <v>35</v>
      </c>
      <c r="B36" s="5">
        <v>4</v>
      </c>
      <c r="C36" s="19">
        <v>82700.800000000003</v>
      </c>
      <c r="D36" s="6">
        <v>27.08</v>
      </c>
      <c r="E36" s="9">
        <v>11</v>
      </c>
      <c r="F36" s="7">
        <v>27.08</v>
      </c>
    </row>
    <row r="37" spans="1:6" x14ac:dyDescent="0.2">
      <c r="A37" s="2" t="s">
        <v>36</v>
      </c>
      <c r="B37" s="5">
        <v>1</v>
      </c>
      <c r="C37" s="19">
        <v>42600</v>
      </c>
      <c r="D37" s="6">
        <v>16.03</v>
      </c>
      <c r="E37" s="9">
        <v>4</v>
      </c>
      <c r="F37" s="7">
        <v>14.75</v>
      </c>
    </row>
    <row r="38" spans="1:6" x14ac:dyDescent="0.2">
      <c r="A38" s="2" t="s">
        <v>37</v>
      </c>
      <c r="B38" s="9">
        <v>2</v>
      </c>
      <c r="C38" s="19">
        <v>60794.239999999998</v>
      </c>
      <c r="D38" s="6">
        <v>18.649999999999999</v>
      </c>
      <c r="E38" s="9">
        <v>4</v>
      </c>
      <c r="F38" s="7">
        <v>16.739999999999998</v>
      </c>
    </row>
    <row r="39" spans="1:6" x14ac:dyDescent="0.2">
      <c r="A39" s="2" t="s">
        <v>38</v>
      </c>
      <c r="B39" s="9">
        <v>2</v>
      </c>
      <c r="C39" s="19">
        <v>71126.350000000006</v>
      </c>
      <c r="D39" s="6">
        <v>17</v>
      </c>
      <c r="E39" s="9">
        <v>1</v>
      </c>
      <c r="F39" s="7">
        <v>15.45</v>
      </c>
    </row>
    <row r="40" spans="1:6" x14ac:dyDescent="0.2">
      <c r="A40" s="2" t="s">
        <v>39</v>
      </c>
      <c r="B40" s="5">
        <v>2</v>
      </c>
      <c r="C40" s="19">
        <v>57120</v>
      </c>
      <c r="D40" s="6">
        <v>20.92</v>
      </c>
      <c r="E40" s="9">
        <v>20</v>
      </c>
      <c r="F40" s="7">
        <v>0</v>
      </c>
    </row>
    <row r="41" spans="1:6" x14ac:dyDescent="0.2">
      <c r="A41" s="2" t="s">
        <v>40</v>
      </c>
      <c r="B41" s="9">
        <v>2</v>
      </c>
      <c r="C41" s="19">
        <v>52140</v>
      </c>
      <c r="D41" s="6">
        <f>45447/2080</f>
        <v>21.849519230769232</v>
      </c>
      <c r="E41" s="9">
        <v>15</v>
      </c>
      <c r="F41" s="7">
        <v>0</v>
      </c>
    </row>
    <row r="42" spans="1:6" x14ac:dyDescent="0.2">
      <c r="A42" s="2" t="s">
        <v>41</v>
      </c>
      <c r="B42" s="5">
        <v>3</v>
      </c>
      <c r="C42" s="19">
        <v>63800</v>
      </c>
      <c r="D42" s="6">
        <v>27.62</v>
      </c>
      <c r="E42" s="9">
        <v>19</v>
      </c>
      <c r="F42" s="7">
        <v>22.96</v>
      </c>
    </row>
    <row r="43" spans="1:6" x14ac:dyDescent="0.2">
      <c r="A43" s="2" t="s">
        <v>42</v>
      </c>
      <c r="B43" s="5">
        <v>6</v>
      </c>
      <c r="C43" s="19">
        <v>86840</v>
      </c>
      <c r="D43" s="6">
        <v>29.14</v>
      </c>
      <c r="E43" s="9" t="s">
        <v>91</v>
      </c>
      <c r="F43" s="7">
        <v>27.86</v>
      </c>
    </row>
    <row r="44" spans="1:6" x14ac:dyDescent="0.2">
      <c r="A44" s="2" t="s">
        <v>43</v>
      </c>
      <c r="B44" s="5">
        <v>3</v>
      </c>
      <c r="C44" s="19">
        <v>82605.490000000005</v>
      </c>
      <c r="D44" s="6">
        <v>22.73</v>
      </c>
      <c r="E44" s="9">
        <v>5</v>
      </c>
      <c r="F44" s="7">
        <v>22.4</v>
      </c>
    </row>
    <row r="45" spans="1:6" x14ac:dyDescent="0.2">
      <c r="A45" s="4" t="s">
        <v>44</v>
      </c>
      <c r="B45" s="12">
        <v>2</v>
      </c>
      <c r="C45" s="21">
        <v>65000</v>
      </c>
      <c r="D45" s="16">
        <v>22.54</v>
      </c>
      <c r="E45" s="13">
        <v>6</v>
      </c>
      <c r="F45" s="15">
        <v>0</v>
      </c>
    </row>
  </sheetData>
  <phoneticPr fontId="4" type="noConversion"/>
  <printOptions horizontalCentered="1"/>
  <pageMargins left="0.25" right="0.25" top="0.85" bottom="0" header="0.2" footer="0"/>
  <pageSetup orientation="portrait" horizontalDpi="4294967292" verticalDpi="4294967292"/>
  <headerFooter>
    <oddHeader>&amp;L &amp;18 &amp;K03-0182020 IAC Salary Survey&amp;R&amp;K03+033Treasurer's Office</oddHeader>
  </headerFooter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K47"/>
  <sheetViews>
    <sheetView showGridLines="0" view="pageLayout" zoomScale="120" zoomScaleNormal="120" zoomScalePageLayoutView="120" workbookViewId="0"/>
  </sheetViews>
  <sheetFormatPr baseColWidth="10" defaultColWidth="11" defaultRowHeight="16" x14ac:dyDescent="0.2"/>
  <cols>
    <col min="1" max="27" width="11" customWidth="1"/>
  </cols>
  <sheetData>
    <row r="1" spans="1:37" x14ac:dyDescent="0.2">
      <c r="A1" s="1" t="s">
        <v>0</v>
      </c>
      <c r="B1" s="1" t="s">
        <v>122</v>
      </c>
      <c r="C1" s="1" t="s">
        <v>123</v>
      </c>
      <c r="D1" s="1" t="s">
        <v>124</v>
      </c>
      <c r="E1" s="1" t="s">
        <v>125</v>
      </c>
      <c r="F1" s="1" t="s">
        <v>126</v>
      </c>
      <c r="G1" s="1" t="s">
        <v>127</v>
      </c>
      <c r="H1" s="1" t="s">
        <v>129</v>
      </c>
      <c r="I1" s="1" t="s">
        <v>128</v>
      </c>
      <c r="J1" s="1" t="s">
        <v>130</v>
      </c>
      <c r="K1" s="1" t="s">
        <v>131</v>
      </c>
      <c r="L1" s="1" t="s">
        <v>132</v>
      </c>
      <c r="M1" s="1" t="s">
        <v>133</v>
      </c>
      <c r="N1" s="1" t="s">
        <v>88</v>
      </c>
      <c r="O1" s="1" t="s">
        <v>134</v>
      </c>
      <c r="P1" s="1" t="s">
        <v>135</v>
      </c>
      <c r="Q1" s="1" t="s">
        <v>138</v>
      </c>
      <c r="R1" s="1" t="s">
        <v>136</v>
      </c>
      <c r="S1" s="1" t="s">
        <v>137</v>
      </c>
      <c r="T1" s="1" t="s">
        <v>141</v>
      </c>
      <c r="U1" s="1" t="s">
        <v>139</v>
      </c>
      <c r="V1" s="1" t="s">
        <v>140</v>
      </c>
      <c r="W1" s="1" t="s">
        <v>142</v>
      </c>
      <c r="X1" s="1" t="s">
        <v>143</v>
      </c>
      <c r="Y1" s="1" t="s">
        <v>144</v>
      </c>
      <c r="Z1" s="1" t="s">
        <v>145</v>
      </c>
      <c r="AA1" s="1" t="s">
        <v>146</v>
      </c>
      <c r="AB1" s="1" t="s">
        <v>147</v>
      </c>
      <c r="AC1" s="1" t="s">
        <v>178</v>
      </c>
      <c r="AD1" s="1" t="s">
        <v>179</v>
      </c>
      <c r="AE1" s="1" t="s">
        <v>180</v>
      </c>
      <c r="AF1" s="45" t="s">
        <v>192</v>
      </c>
      <c r="AG1" s="45" t="s">
        <v>193</v>
      </c>
      <c r="AH1" s="45" t="s">
        <v>194</v>
      </c>
      <c r="AI1" s="45" t="s">
        <v>197</v>
      </c>
      <c r="AJ1" s="45" t="s">
        <v>196</v>
      </c>
      <c r="AK1" s="45" t="s">
        <v>195</v>
      </c>
    </row>
    <row r="2" spans="1:37" x14ac:dyDescent="0.2">
      <c r="A2" s="4" t="s">
        <v>1</v>
      </c>
      <c r="B2" s="8">
        <v>0</v>
      </c>
      <c r="C2" s="9" t="s">
        <v>91</v>
      </c>
      <c r="D2" s="8">
        <v>0</v>
      </c>
      <c r="E2" s="8">
        <v>0</v>
      </c>
      <c r="F2" s="9" t="s">
        <v>91</v>
      </c>
      <c r="G2" s="8">
        <v>0</v>
      </c>
      <c r="H2" s="8">
        <v>0</v>
      </c>
      <c r="I2" s="9" t="s">
        <v>91</v>
      </c>
      <c r="J2" s="8">
        <v>0</v>
      </c>
      <c r="K2" s="8">
        <f>92684/2080</f>
        <v>44.559615384615384</v>
      </c>
      <c r="L2" s="9" t="s">
        <v>91</v>
      </c>
      <c r="M2" s="8">
        <v>0</v>
      </c>
      <c r="N2" s="8">
        <f>85170/2080</f>
        <v>40.947115384615387</v>
      </c>
      <c r="O2" s="9" t="s">
        <v>91</v>
      </c>
      <c r="P2" s="8">
        <v>0</v>
      </c>
      <c r="Q2" s="8">
        <v>0</v>
      </c>
      <c r="R2" s="9" t="s">
        <v>91</v>
      </c>
      <c r="S2" s="8">
        <v>0</v>
      </c>
      <c r="T2" s="8">
        <f>93171/2080</f>
        <v>44.793750000000003</v>
      </c>
      <c r="U2" s="9" t="s">
        <v>91</v>
      </c>
      <c r="V2" s="8">
        <v>0</v>
      </c>
      <c r="W2" s="8">
        <f>90900/2080</f>
        <v>43.70192307692308</v>
      </c>
      <c r="X2" s="9" t="s">
        <v>91</v>
      </c>
      <c r="Y2" s="7">
        <v>0</v>
      </c>
      <c r="Z2" s="8">
        <f>196009/2080</f>
        <v>94.235096153846158</v>
      </c>
      <c r="AA2" s="9" t="s">
        <v>91</v>
      </c>
      <c r="AB2" s="8">
        <v>0</v>
      </c>
      <c r="AC2" s="7">
        <f>91054/2080</f>
        <v>43.775961538461537</v>
      </c>
      <c r="AD2" s="9" t="s">
        <v>91</v>
      </c>
      <c r="AE2" s="7">
        <v>0</v>
      </c>
      <c r="AF2" s="7">
        <f>164314/2080</f>
        <v>78.997115384615384</v>
      </c>
      <c r="AG2" s="9" t="s">
        <v>91</v>
      </c>
      <c r="AH2" s="7">
        <v>0</v>
      </c>
      <c r="AI2" s="7">
        <f>101178/2080</f>
        <v>48.643269230769228</v>
      </c>
      <c r="AJ2" s="9" t="s">
        <v>91</v>
      </c>
      <c r="AK2" s="7">
        <v>0</v>
      </c>
    </row>
    <row r="3" spans="1:37" x14ac:dyDescent="0.2">
      <c r="A3" s="2" t="s">
        <v>2</v>
      </c>
      <c r="B3" s="8">
        <v>21.6</v>
      </c>
      <c r="C3" s="9">
        <v>1</v>
      </c>
      <c r="D3" s="8">
        <v>0</v>
      </c>
      <c r="E3" s="8">
        <v>0</v>
      </c>
      <c r="F3" s="9" t="s">
        <v>91</v>
      </c>
      <c r="G3" s="8">
        <v>0</v>
      </c>
      <c r="H3" s="8">
        <v>29.54</v>
      </c>
      <c r="I3" s="9">
        <v>4</v>
      </c>
      <c r="J3" s="8">
        <v>0</v>
      </c>
      <c r="K3" s="8">
        <v>18.77</v>
      </c>
      <c r="L3" s="9">
        <v>6</v>
      </c>
      <c r="M3" s="8">
        <v>0</v>
      </c>
      <c r="N3" s="8" t="s">
        <v>95</v>
      </c>
      <c r="O3" s="9" t="s">
        <v>91</v>
      </c>
      <c r="P3" s="8">
        <v>0</v>
      </c>
      <c r="Q3" s="8" t="s">
        <v>95</v>
      </c>
      <c r="R3" s="9" t="s">
        <v>91</v>
      </c>
      <c r="S3" s="8">
        <v>0</v>
      </c>
      <c r="T3" s="8">
        <v>17.75</v>
      </c>
      <c r="U3" s="9">
        <v>8</v>
      </c>
      <c r="V3" s="8">
        <v>0</v>
      </c>
      <c r="W3" s="34">
        <v>18.77</v>
      </c>
      <c r="X3" s="32" t="s">
        <v>91</v>
      </c>
      <c r="Y3" s="7">
        <v>0</v>
      </c>
      <c r="Z3" s="34">
        <v>0</v>
      </c>
      <c r="AA3" s="34" t="s">
        <v>91</v>
      </c>
      <c r="AB3" s="8">
        <v>0</v>
      </c>
      <c r="AC3" s="7">
        <v>24.31</v>
      </c>
      <c r="AD3" s="32">
        <v>1</v>
      </c>
      <c r="AE3" s="7">
        <v>22.91</v>
      </c>
      <c r="AF3" s="7" t="s">
        <v>95</v>
      </c>
      <c r="AG3" s="32" t="s">
        <v>91</v>
      </c>
      <c r="AH3" s="7">
        <v>0</v>
      </c>
      <c r="AI3" s="7">
        <v>0</v>
      </c>
      <c r="AJ3" s="32" t="s">
        <v>91</v>
      </c>
      <c r="AK3" s="7">
        <v>0</v>
      </c>
    </row>
    <row r="4" spans="1:37" x14ac:dyDescent="0.2">
      <c r="A4" s="2" t="s">
        <v>3</v>
      </c>
      <c r="B4" s="8">
        <v>30.89</v>
      </c>
      <c r="C4" s="9">
        <v>1</v>
      </c>
      <c r="D4" s="8">
        <v>30.46</v>
      </c>
      <c r="E4" s="8">
        <v>45.38</v>
      </c>
      <c r="F4" s="9">
        <v>33</v>
      </c>
      <c r="G4" s="8">
        <v>39.450000000000003</v>
      </c>
      <c r="H4" s="8">
        <v>29.49</v>
      </c>
      <c r="I4" s="9">
        <v>14</v>
      </c>
      <c r="J4" s="8">
        <v>25.63</v>
      </c>
      <c r="K4" s="8">
        <v>28.73</v>
      </c>
      <c r="L4" s="9">
        <v>15</v>
      </c>
      <c r="M4" s="8">
        <v>27.94</v>
      </c>
      <c r="N4" s="8">
        <v>35.03</v>
      </c>
      <c r="O4" s="9">
        <v>18</v>
      </c>
      <c r="P4" s="8">
        <v>30.46</v>
      </c>
      <c r="Q4" s="8">
        <v>35.03</v>
      </c>
      <c r="R4" s="9">
        <v>21</v>
      </c>
      <c r="S4" s="8">
        <v>30.46</v>
      </c>
      <c r="T4" s="8">
        <v>25.76</v>
      </c>
      <c r="U4" s="9">
        <v>19</v>
      </c>
      <c r="V4" s="8">
        <v>22.38</v>
      </c>
      <c r="W4" s="7">
        <v>45.38</v>
      </c>
      <c r="X4" s="32">
        <v>34</v>
      </c>
      <c r="Y4" s="7">
        <v>39.450000000000003</v>
      </c>
      <c r="Z4" s="7">
        <v>45.38</v>
      </c>
      <c r="AA4" s="32">
        <v>34</v>
      </c>
      <c r="AB4" s="8">
        <v>39.450000000000003</v>
      </c>
      <c r="AC4" s="7">
        <v>27.56</v>
      </c>
      <c r="AD4" s="32">
        <v>11</v>
      </c>
      <c r="AE4" s="7">
        <v>23.96</v>
      </c>
      <c r="AF4" s="7">
        <v>48.73</v>
      </c>
      <c r="AG4" s="32">
        <v>15</v>
      </c>
      <c r="AH4" s="7">
        <v>48.73</v>
      </c>
      <c r="AI4" s="7">
        <v>35.03</v>
      </c>
      <c r="AJ4" s="32">
        <v>22</v>
      </c>
      <c r="AK4" s="7">
        <v>30.46</v>
      </c>
    </row>
    <row r="5" spans="1:37" x14ac:dyDescent="0.2">
      <c r="A5" s="2" t="s">
        <v>4</v>
      </c>
      <c r="B5" s="8">
        <v>0</v>
      </c>
      <c r="C5" s="9" t="s">
        <v>91</v>
      </c>
      <c r="D5" s="8">
        <v>0</v>
      </c>
      <c r="E5" s="8">
        <v>28.47</v>
      </c>
      <c r="F5" s="9">
        <v>3</v>
      </c>
      <c r="G5" s="8">
        <v>28.47</v>
      </c>
      <c r="H5" s="8">
        <v>31.7</v>
      </c>
      <c r="I5" s="9">
        <v>31</v>
      </c>
      <c r="J5" s="8">
        <v>29.97</v>
      </c>
      <c r="K5" s="8">
        <v>28.47</v>
      </c>
      <c r="L5" s="9">
        <v>3</v>
      </c>
      <c r="M5" s="8">
        <v>28.47</v>
      </c>
      <c r="N5" s="8">
        <v>24.86</v>
      </c>
      <c r="O5" s="9">
        <v>16</v>
      </c>
      <c r="P5" s="8">
        <v>23.99</v>
      </c>
      <c r="Q5" s="8">
        <v>24.86</v>
      </c>
      <c r="R5" s="9">
        <v>16</v>
      </c>
      <c r="S5" s="8">
        <v>23.99</v>
      </c>
      <c r="T5" s="8">
        <v>25.66</v>
      </c>
      <c r="U5" s="9">
        <v>23</v>
      </c>
      <c r="V5" s="8">
        <v>24.51</v>
      </c>
      <c r="W5" s="7">
        <v>25.16</v>
      </c>
      <c r="X5" s="32">
        <v>14</v>
      </c>
      <c r="Y5" s="7">
        <v>25.16</v>
      </c>
      <c r="Z5" s="7">
        <v>0</v>
      </c>
      <c r="AA5" s="7" t="s">
        <v>91</v>
      </c>
      <c r="AB5" s="8">
        <v>0</v>
      </c>
      <c r="AC5" s="7">
        <v>24</v>
      </c>
      <c r="AD5" s="32">
        <v>11</v>
      </c>
      <c r="AE5" s="7">
        <v>23.42</v>
      </c>
      <c r="AF5" s="7" t="s">
        <v>95</v>
      </c>
      <c r="AG5" s="32" t="s">
        <v>91</v>
      </c>
      <c r="AH5" s="7">
        <v>0</v>
      </c>
      <c r="AI5" s="7">
        <v>0</v>
      </c>
      <c r="AJ5" s="32" t="s">
        <v>91</v>
      </c>
      <c r="AK5" s="7">
        <v>0</v>
      </c>
    </row>
    <row r="6" spans="1:37" x14ac:dyDescent="0.2">
      <c r="A6" s="2" t="s">
        <v>5</v>
      </c>
      <c r="B6" s="8">
        <v>14.6</v>
      </c>
      <c r="C6" s="9">
        <v>8</v>
      </c>
      <c r="D6" s="8">
        <v>12.1</v>
      </c>
      <c r="E6" s="8">
        <v>0</v>
      </c>
      <c r="F6" s="9" t="s">
        <v>91</v>
      </c>
      <c r="G6" s="8">
        <v>0</v>
      </c>
      <c r="H6" s="8">
        <v>20.22</v>
      </c>
      <c r="I6" s="9">
        <v>20</v>
      </c>
      <c r="J6" s="8">
        <v>18.239999999999998</v>
      </c>
      <c r="K6" s="8">
        <v>18.239999999999998</v>
      </c>
      <c r="L6" s="9">
        <v>12</v>
      </c>
      <c r="M6" s="8">
        <v>18.239999999999998</v>
      </c>
      <c r="N6" s="8">
        <v>18.420000000000002</v>
      </c>
      <c r="O6" s="9">
        <v>10</v>
      </c>
      <c r="P6" s="8">
        <v>18.420000000000002</v>
      </c>
      <c r="Q6" s="8">
        <v>22.92</v>
      </c>
      <c r="R6" s="9">
        <v>20</v>
      </c>
      <c r="S6" s="8">
        <v>22.92</v>
      </c>
      <c r="T6" s="8">
        <v>18.03</v>
      </c>
      <c r="U6" s="9">
        <v>5</v>
      </c>
      <c r="V6" s="8">
        <v>18.03</v>
      </c>
      <c r="W6" s="7">
        <v>14.6</v>
      </c>
      <c r="X6" s="32">
        <v>3</v>
      </c>
      <c r="Y6" s="7">
        <v>12.1</v>
      </c>
      <c r="Z6" s="7">
        <v>0</v>
      </c>
      <c r="AA6" s="7" t="s">
        <v>91</v>
      </c>
      <c r="AB6" s="8">
        <v>0</v>
      </c>
      <c r="AC6" s="7">
        <v>18.03</v>
      </c>
      <c r="AD6" s="32">
        <v>4</v>
      </c>
      <c r="AE6" s="7">
        <v>18.03</v>
      </c>
      <c r="AF6" s="7">
        <v>0</v>
      </c>
      <c r="AG6" s="32" t="s">
        <v>91</v>
      </c>
      <c r="AH6" s="7">
        <v>0</v>
      </c>
      <c r="AI6" s="7">
        <v>0</v>
      </c>
      <c r="AJ6" s="32" t="s">
        <v>91</v>
      </c>
      <c r="AK6" s="7">
        <v>0</v>
      </c>
    </row>
    <row r="7" spans="1:37" x14ac:dyDescent="0.2">
      <c r="A7" s="2" t="s">
        <v>6</v>
      </c>
      <c r="B7" s="8">
        <v>34.5</v>
      </c>
      <c r="C7" s="9">
        <v>0</v>
      </c>
      <c r="D7" s="8">
        <v>29</v>
      </c>
      <c r="E7" s="8">
        <v>36.57</v>
      </c>
      <c r="F7" s="9">
        <v>3</v>
      </c>
      <c r="G7" s="8">
        <v>29</v>
      </c>
      <c r="H7" s="8">
        <v>29.91</v>
      </c>
      <c r="I7" s="9">
        <v>2</v>
      </c>
      <c r="J7" s="8">
        <v>23.06</v>
      </c>
      <c r="K7" s="8">
        <v>25.88</v>
      </c>
      <c r="L7" s="9">
        <v>0</v>
      </c>
      <c r="M7" s="8">
        <v>18.55</v>
      </c>
      <c r="N7" s="8">
        <v>28.19</v>
      </c>
      <c r="O7" s="9">
        <v>21</v>
      </c>
      <c r="P7" s="8">
        <v>24.41</v>
      </c>
      <c r="Q7" s="8">
        <v>35.54</v>
      </c>
      <c r="R7" s="9">
        <v>20</v>
      </c>
      <c r="S7" s="8">
        <v>27.38</v>
      </c>
      <c r="T7" s="8">
        <v>22.39</v>
      </c>
      <c r="U7" s="9">
        <v>9</v>
      </c>
      <c r="V7" s="8">
        <v>18.850000000000001</v>
      </c>
      <c r="W7" s="7">
        <v>33.57</v>
      </c>
      <c r="X7" s="32">
        <v>7</v>
      </c>
      <c r="Y7" s="7">
        <v>24.41</v>
      </c>
      <c r="Z7" s="7">
        <v>36.57</v>
      </c>
      <c r="AA7" s="32">
        <v>3</v>
      </c>
      <c r="AB7" s="8">
        <v>29</v>
      </c>
      <c r="AC7" s="7">
        <v>31.63</v>
      </c>
      <c r="AD7" s="32">
        <v>11</v>
      </c>
      <c r="AE7" s="7">
        <v>27.38</v>
      </c>
      <c r="AF7" s="7">
        <v>85</v>
      </c>
      <c r="AG7" s="32" t="s">
        <v>176</v>
      </c>
      <c r="AH7" s="7">
        <v>85</v>
      </c>
      <c r="AI7" s="7">
        <v>36.57</v>
      </c>
      <c r="AJ7" s="32">
        <v>3</v>
      </c>
      <c r="AK7" s="7">
        <v>29</v>
      </c>
    </row>
    <row r="8" spans="1:37" x14ac:dyDescent="0.2">
      <c r="A8" s="2" t="s">
        <v>7</v>
      </c>
      <c r="B8" s="8">
        <v>47.64</v>
      </c>
      <c r="C8" s="9">
        <v>14</v>
      </c>
      <c r="D8" s="8">
        <v>36.21</v>
      </c>
      <c r="E8" s="8">
        <v>0</v>
      </c>
      <c r="F8" s="9" t="s">
        <v>91</v>
      </c>
      <c r="G8" s="8">
        <v>0</v>
      </c>
      <c r="H8" s="8">
        <v>46.63</v>
      </c>
      <c r="I8" s="9">
        <v>4</v>
      </c>
      <c r="J8" s="8">
        <v>36.21</v>
      </c>
      <c r="K8" s="8">
        <v>0</v>
      </c>
      <c r="L8" s="9" t="s">
        <v>91</v>
      </c>
      <c r="M8" s="8">
        <v>0</v>
      </c>
      <c r="N8" s="8">
        <v>47.63</v>
      </c>
      <c r="O8" s="9">
        <v>27</v>
      </c>
      <c r="P8" s="8">
        <v>25.78</v>
      </c>
      <c r="Q8" s="8">
        <v>34.51</v>
      </c>
      <c r="R8" s="9">
        <v>18</v>
      </c>
      <c r="S8" s="8">
        <v>25.78</v>
      </c>
      <c r="T8" s="8">
        <v>37.659999999999997</v>
      </c>
      <c r="U8" s="9">
        <v>41</v>
      </c>
      <c r="V8" s="8">
        <v>28.87</v>
      </c>
      <c r="W8" s="7">
        <v>38.94</v>
      </c>
      <c r="X8" s="32">
        <v>3</v>
      </c>
      <c r="Y8" s="7">
        <v>28.87</v>
      </c>
      <c r="Z8" s="7">
        <v>47.24</v>
      </c>
      <c r="AA8" s="32">
        <v>12</v>
      </c>
      <c r="AB8" s="8">
        <v>36.21</v>
      </c>
      <c r="AC8" s="7">
        <v>39.090000000000003</v>
      </c>
      <c r="AD8" s="32">
        <v>5</v>
      </c>
      <c r="AE8" s="7">
        <v>32.33</v>
      </c>
      <c r="AF8" s="7">
        <v>60.43</v>
      </c>
      <c r="AG8" s="32">
        <v>1</v>
      </c>
      <c r="AH8" s="7">
        <v>56.98</v>
      </c>
      <c r="AI8" s="7">
        <v>40.159999999999997</v>
      </c>
      <c r="AJ8" s="32">
        <v>3</v>
      </c>
      <c r="AK8" s="7">
        <v>32.33</v>
      </c>
    </row>
    <row r="9" spans="1:37" x14ac:dyDescent="0.2">
      <c r="A9" s="2" t="s">
        <v>8</v>
      </c>
      <c r="B9" s="8">
        <v>33.409999999999997</v>
      </c>
      <c r="C9" s="9">
        <v>25</v>
      </c>
      <c r="D9" s="8">
        <v>33.409999999999997</v>
      </c>
      <c r="E9" s="8">
        <v>23.18</v>
      </c>
      <c r="F9" s="9">
        <v>3</v>
      </c>
      <c r="G9" s="8">
        <v>21.84</v>
      </c>
      <c r="H9" s="8">
        <v>28.56</v>
      </c>
      <c r="I9" s="9">
        <v>25</v>
      </c>
      <c r="J9" s="8">
        <v>17.329999999999998</v>
      </c>
      <c r="K9" s="8">
        <v>23.87</v>
      </c>
      <c r="L9" s="9">
        <v>21</v>
      </c>
      <c r="M9" s="8">
        <v>23.18</v>
      </c>
      <c r="N9" s="8">
        <v>19.440000000000001</v>
      </c>
      <c r="O9" s="9">
        <v>2</v>
      </c>
      <c r="P9" s="8">
        <v>18.5</v>
      </c>
      <c r="Q9" s="8">
        <v>23.18</v>
      </c>
      <c r="R9" s="9">
        <v>3</v>
      </c>
      <c r="S9" s="8">
        <v>21.84</v>
      </c>
      <c r="T9" s="8">
        <v>23.87</v>
      </c>
      <c r="U9" s="9">
        <v>21</v>
      </c>
      <c r="V9" s="8">
        <v>22.54</v>
      </c>
      <c r="W9" s="7">
        <v>22.63</v>
      </c>
      <c r="X9" s="32">
        <v>2</v>
      </c>
      <c r="Y9" s="7">
        <v>20.91</v>
      </c>
      <c r="Z9" s="7">
        <v>36.770000000000003</v>
      </c>
      <c r="AA9" s="32">
        <v>2</v>
      </c>
      <c r="AB9" s="8">
        <v>35</v>
      </c>
      <c r="AC9" s="7">
        <v>15</v>
      </c>
      <c r="AD9" s="32">
        <v>1</v>
      </c>
      <c r="AE9" s="7">
        <v>15</v>
      </c>
      <c r="AF9" s="7" t="s">
        <v>95</v>
      </c>
      <c r="AG9" s="32" t="s">
        <v>91</v>
      </c>
      <c r="AH9" s="7">
        <v>0</v>
      </c>
      <c r="AI9" s="7">
        <v>6.73</v>
      </c>
      <c r="AJ9" s="32" t="s">
        <v>201</v>
      </c>
      <c r="AK9" s="7">
        <v>3.13</v>
      </c>
    </row>
    <row r="10" spans="1:37" x14ac:dyDescent="0.2">
      <c r="A10" s="2" t="s">
        <v>9</v>
      </c>
      <c r="B10" s="8">
        <v>40.4</v>
      </c>
      <c r="C10" s="9">
        <v>20</v>
      </c>
      <c r="D10" s="8">
        <v>35.19</v>
      </c>
      <c r="E10" s="8">
        <v>36.700000000000003</v>
      </c>
      <c r="F10" s="9">
        <v>3</v>
      </c>
      <c r="G10" s="8">
        <v>35.19</v>
      </c>
      <c r="H10" s="8">
        <v>40.4</v>
      </c>
      <c r="I10" s="9">
        <v>3</v>
      </c>
      <c r="J10" s="8">
        <v>35.19</v>
      </c>
      <c r="K10" s="8">
        <v>31.85</v>
      </c>
      <c r="L10" s="9">
        <v>2</v>
      </c>
      <c r="M10" s="8">
        <v>25.67</v>
      </c>
      <c r="N10" s="8">
        <v>0</v>
      </c>
      <c r="O10" s="46" t="s">
        <v>91</v>
      </c>
      <c r="P10" s="8">
        <v>0</v>
      </c>
      <c r="Q10" s="8">
        <v>33.909999999999997</v>
      </c>
      <c r="R10" s="9">
        <v>20</v>
      </c>
      <c r="S10" s="8">
        <v>29.58</v>
      </c>
      <c r="T10" s="8">
        <v>25.15</v>
      </c>
      <c r="U10" s="9">
        <v>4</v>
      </c>
      <c r="V10" s="8">
        <v>21.24</v>
      </c>
      <c r="W10" s="7">
        <v>36.700000000000003</v>
      </c>
      <c r="X10" s="32">
        <v>16</v>
      </c>
      <c r="Y10" s="7">
        <v>35.19</v>
      </c>
      <c r="Z10" s="7">
        <v>39.75</v>
      </c>
      <c r="AA10" s="32">
        <v>20</v>
      </c>
      <c r="AB10" s="8">
        <v>35.19</v>
      </c>
      <c r="AC10" s="7">
        <v>0</v>
      </c>
      <c r="AD10" s="47" t="s">
        <v>91</v>
      </c>
      <c r="AE10" s="48">
        <v>0</v>
      </c>
      <c r="AF10" s="48">
        <v>51.87</v>
      </c>
      <c r="AG10" s="47">
        <v>7</v>
      </c>
      <c r="AH10" s="48">
        <v>0</v>
      </c>
      <c r="AI10" s="48">
        <v>40.4</v>
      </c>
      <c r="AJ10" s="47">
        <v>25</v>
      </c>
      <c r="AK10" s="7">
        <v>35.19</v>
      </c>
    </row>
    <row r="11" spans="1:37" x14ac:dyDescent="0.2">
      <c r="A11" s="2" t="s">
        <v>10</v>
      </c>
      <c r="B11" s="8">
        <v>42.68</v>
      </c>
      <c r="C11" s="9">
        <v>30</v>
      </c>
      <c r="D11" s="8">
        <v>0</v>
      </c>
      <c r="E11" s="8">
        <v>47.75</v>
      </c>
      <c r="F11" s="9">
        <v>3</v>
      </c>
      <c r="G11" s="8">
        <v>0</v>
      </c>
      <c r="H11" s="8">
        <v>40.21</v>
      </c>
      <c r="I11" s="46" t="s">
        <v>91</v>
      </c>
      <c r="J11" s="8">
        <v>0</v>
      </c>
      <c r="K11" s="8">
        <v>40.61</v>
      </c>
      <c r="L11" s="9">
        <v>20</v>
      </c>
      <c r="M11" s="8">
        <v>0</v>
      </c>
      <c r="N11" s="8">
        <v>34.28</v>
      </c>
      <c r="O11" s="9">
        <v>10</v>
      </c>
      <c r="P11" s="8">
        <v>0</v>
      </c>
      <c r="Q11" s="8">
        <v>32.21</v>
      </c>
      <c r="R11" s="9">
        <v>5</v>
      </c>
      <c r="S11" s="8">
        <v>32.21</v>
      </c>
      <c r="T11" s="8">
        <v>28.85</v>
      </c>
      <c r="U11" s="9">
        <v>5</v>
      </c>
      <c r="V11" s="8">
        <v>0</v>
      </c>
      <c r="W11" s="7">
        <v>28.23</v>
      </c>
      <c r="X11" s="32">
        <v>5</v>
      </c>
      <c r="Y11" s="7">
        <v>27.88</v>
      </c>
      <c r="Z11" s="7">
        <v>47.56</v>
      </c>
      <c r="AA11" s="32">
        <v>20</v>
      </c>
      <c r="AB11" s="8">
        <v>0</v>
      </c>
      <c r="AC11" s="7">
        <v>27.22</v>
      </c>
      <c r="AD11" s="32">
        <v>15</v>
      </c>
      <c r="AE11" s="7">
        <v>0</v>
      </c>
      <c r="AF11" s="7">
        <v>54.98</v>
      </c>
      <c r="AG11" s="32">
        <v>10</v>
      </c>
      <c r="AH11" s="7">
        <v>0</v>
      </c>
      <c r="AI11" s="7">
        <v>37.58</v>
      </c>
      <c r="AJ11" s="32">
        <v>7</v>
      </c>
      <c r="AK11" s="7">
        <v>28.85</v>
      </c>
    </row>
    <row r="12" spans="1:37" x14ac:dyDescent="0.2">
      <c r="A12" s="2" t="s">
        <v>11</v>
      </c>
      <c r="B12" s="8">
        <v>22.89</v>
      </c>
      <c r="C12" s="9">
        <v>5</v>
      </c>
      <c r="D12" s="8">
        <v>20.420000000000002</v>
      </c>
      <c r="E12" s="8">
        <v>0</v>
      </c>
      <c r="F12" s="9" t="s">
        <v>91</v>
      </c>
      <c r="G12" s="8">
        <v>0</v>
      </c>
      <c r="H12" s="8">
        <v>23.38</v>
      </c>
      <c r="I12" s="9">
        <v>2</v>
      </c>
      <c r="J12" s="8">
        <v>20.420000000000002</v>
      </c>
      <c r="K12" s="8">
        <v>24.97</v>
      </c>
      <c r="L12" s="9">
        <v>12</v>
      </c>
      <c r="M12" s="8">
        <v>22.81</v>
      </c>
      <c r="N12" s="8">
        <v>19.66</v>
      </c>
      <c r="O12" s="9">
        <v>9</v>
      </c>
      <c r="P12" s="8">
        <v>18.28</v>
      </c>
      <c r="Q12" s="8">
        <v>23.91</v>
      </c>
      <c r="R12" s="9">
        <v>12</v>
      </c>
      <c r="S12" s="8">
        <v>20.420000000000002</v>
      </c>
      <c r="T12" s="10">
        <v>17.899999999999999</v>
      </c>
      <c r="U12" s="9">
        <v>4</v>
      </c>
      <c r="V12" s="8">
        <v>17.32</v>
      </c>
      <c r="W12" s="7">
        <v>17.3</v>
      </c>
      <c r="X12" s="32">
        <v>1</v>
      </c>
      <c r="Y12" s="7">
        <v>17.3</v>
      </c>
      <c r="Z12" s="7">
        <v>0</v>
      </c>
      <c r="AA12" s="48" t="s">
        <v>91</v>
      </c>
      <c r="AB12" s="8">
        <v>0</v>
      </c>
      <c r="AC12" s="7">
        <v>0</v>
      </c>
      <c r="AD12" s="47" t="s">
        <v>91</v>
      </c>
      <c r="AE12" s="7">
        <v>0</v>
      </c>
      <c r="AF12" s="7">
        <v>37.520000000000003</v>
      </c>
      <c r="AG12" s="32">
        <v>10</v>
      </c>
      <c r="AH12" s="7">
        <v>37.520000000000003</v>
      </c>
      <c r="AI12" s="7">
        <v>0</v>
      </c>
      <c r="AJ12" s="47" t="s">
        <v>91</v>
      </c>
      <c r="AK12" s="7">
        <v>0</v>
      </c>
    </row>
    <row r="13" spans="1:37" x14ac:dyDescent="0.2">
      <c r="A13" s="2" t="s">
        <v>12</v>
      </c>
      <c r="B13" s="8">
        <v>0</v>
      </c>
      <c r="C13" s="9" t="s">
        <v>91</v>
      </c>
      <c r="D13" s="8">
        <v>0</v>
      </c>
      <c r="E13" s="8">
        <v>0</v>
      </c>
      <c r="F13" s="9" t="s">
        <v>91</v>
      </c>
      <c r="G13" s="8">
        <v>0</v>
      </c>
      <c r="H13" s="8">
        <f>54000/2080</f>
        <v>25.96153846153846</v>
      </c>
      <c r="I13" s="9">
        <v>37</v>
      </c>
      <c r="J13" s="8">
        <v>0</v>
      </c>
      <c r="K13" s="8" t="s">
        <v>235</v>
      </c>
      <c r="L13" s="9">
        <v>37</v>
      </c>
      <c r="M13" s="8">
        <v>0</v>
      </c>
      <c r="N13" s="8">
        <v>18.96</v>
      </c>
      <c r="O13" s="9">
        <v>4</v>
      </c>
      <c r="P13" s="8">
        <v>18</v>
      </c>
      <c r="Q13" s="8">
        <v>18.96</v>
      </c>
      <c r="R13" s="9">
        <v>4</v>
      </c>
      <c r="S13" s="8">
        <v>18</v>
      </c>
      <c r="T13" s="22">
        <f>43680.78/2080</f>
        <v>21.000374999999998</v>
      </c>
      <c r="U13" s="9">
        <v>17</v>
      </c>
      <c r="V13" s="22">
        <v>0</v>
      </c>
      <c r="W13" s="33" t="s">
        <v>236</v>
      </c>
      <c r="X13" s="32">
        <v>6</v>
      </c>
      <c r="Y13" s="33">
        <v>0</v>
      </c>
      <c r="Z13" s="33">
        <v>0</v>
      </c>
      <c r="AA13" s="48" t="s">
        <v>91</v>
      </c>
      <c r="AB13" s="8">
        <v>0</v>
      </c>
      <c r="AC13" s="33" t="s">
        <v>237</v>
      </c>
      <c r="AD13" s="32">
        <v>16</v>
      </c>
      <c r="AE13" s="33">
        <v>0</v>
      </c>
      <c r="AF13" s="33">
        <v>0</v>
      </c>
      <c r="AG13" s="32" t="s">
        <v>91</v>
      </c>
      <c r="AH13" s="33">
        <v>0</v>
      </c>
      <c r="AI13" s="33">
        <v>0</v>
      </c>
      <c r="AJ13" s="47" t="s">
        <v>91</v>
      </c>
      <c r="AK13" s="7">
        <v>0</v>
      </c>
    </row>
    <row r="14" spans="1:37" x14ac:dyDescent="0.2">
      <c r="A14" s="2" t="s">
        <v>13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9"/>
      <c r="AE14" s="7"/>
      <c r="AF14" s="7"/>
      <c r="AG14" s="9"/>
      <c r="AH14" s="7"/>
      <c r="AI14" s="7"/>
      <c r="AJ14" s="9"/>
      <c r="AK14" s="7"/>
    </row>
    <row r="15" spans="1:37" x14ac:dyDescent="0.2">
      <c r="A15" s="2" t="s">
        <v>14</v>
      </c>
      <c r="B15" s="8">
        <v>43.64</v>
      </c>
      <c r="C15" s="9">
        <v>8</v>
      </c>
      <c r="D15" s="8">
        <v>39.21</v>
      </c>
      <c r="E15" s="8">
        <v>41.13</v>
      </c>
      <c r="F15" s="9">
        <v>8</v>
      </c>
      <c r="G15" s="8">
        <v>34.840000000000003</v>
      </c>
      <c r="H15" s="8">
        <v>0</v>
      </c>
      <c r="I15" s="9" t="s">
        <v>91</v>
      </c>
      <c r="J15" s="8">
        <v>0</v>
      </c>
      <c r="K15" s="8">
        <v>46.49</v>
      </c>
      <c r="L15" s="9">
        <v>5</v>
      </c>
      <c r="M15" s="8">
        <v>46.03</v>
      </c>
      <c r="N15" s="8">
        <v>39.979999999999997</v>
      </c>
      <c r="O15" s="9">
        <v>9</v>
      </c>
      <c r="P15" s="8">
        <v>36.51</v>
      </c>
      <c r="Q15" s="8">
        <v>35.18</v>
      </c>
      <c r="R15" s="9">
        <v>11</v>
      </c>
      <c r="S15" s="8">
        <v>30.8</v>
      </c>
      <c r="T15" s="8">
        <v>32.840000000000003</v>
      </c>
      <c r="U15" s="9">
        <v>1</v>
      </c>
      <c r="V15" s="8">
        <v>32.47</v>
      </c>
      <c r="W15" s="7">
        <v>36.06</v>
      </c>
      <c r="X15" s="32">
        <v>1</v>
      </c>
      <c r="Y15" s="7">
        <v>36.06</v>
      </c>
      <c r="Z15" s="7">
        <v>53.96</v>
      </c>
      <c r="AA15" s="32">
        <v>8</v>
      </c>
      <c r="AB15" s="8">
        <v>48.02</v>
      </c>
      <c r="AC15" s="7">
        <v>24.39</v>
      </c>
      <c r="AD15" s="32">
        <v>5</v>
      </c>
      <c r="AE15" s="7">
        <v>22.18</v>
      </c>
      <c r="AF15" s="7">
        <v>60.72</v>
      </c>
      <c r="AG15" s="32">
        <v>8</v>
      </c>
      <c r="AH15" s="7">
        <v>53.92</v>
      </c>
      <c r="AI15" s="7">
        <v>46.99</v>
      </c>
      <c r="AJ15" s="32">
        <v>8</v>
      </c>
      <c r="AK15" s="7">
        <v>43.99</v>
      </c>
    </row>
    <row r="16" spans="1:37" x14ac:dyDescent="0.2">
      <c r="A16" s="2" t="s">
        <v>15</v>
      </c>
      <c r="B16" s="68">
        <v>20</v>
      </c>
      <c r="C16" s="69">
        <v>5</v>
      </c>
      <c r="D16" s="68">
        <v>20</v>
      </c>
      <c r="E16" s="68">
        <v>0</v>
      </c>
      <c r="F16" s="69"/>
      <c r="G16" s="68">
        <v>0</v>
      </c>
      <c r="H16" s="68">
        <v>27.68</v>
      </c>
      <c r="I16" s="69">
        <v>38</v>
      </c>
      <c r="J16" s="68">
        <v>27.68</v>
      </c>
      <c r="K16" s="68">
        <v>24.68</v>
      </c>
      <c r="L16" s="69">
        <v>7</v>
      </c>
      <c r="M16" s="68">
        <v>24.68</v>
      </c>
      <c r="N16" s="68">
        <v>23.29</v>
      </c>
      <c r="O16" s="69">
        <v>23</v>
      </c>
      <c r="P16" s="68">
        <v>23.29</v>
      </c>
      <c r="Q16" s="68">
        <v>22.29</v>
      </c>
      <c r="R16" s="69">
        <v>3</v>
      </c>
      <c r="S16" s="68">
        <v>22.29</v>
      </c>
      <c r="T16" s="68">
        <v>22.65</v>
      </c>
      <c r="U16" s="69">
        <v>6</v>
      </c>
      <c r="V16" s="68">
        <v>22.65</v>
      </c>
      <c r="W16" s="70">
        <v>25.38</v>
      </c>
      <c r="X16" s="76">
        <v>4</v>
      </c>
      <c r="Y16" s="70">
        <v>25.38</v>
      </c>
      <c r="Z16" s="70">
        <v>28.85</v>
      </c>
      <c r="AA16" s="76">
        <v>1</v>
      </c>
      <c r="AB16" s="68">
        <v>28.85</v>
      </c>
      <c r="AC16" s="70">
        <v>30.39</v>
      </c>
      <c r="AD16" s="76">
        <v>2</v>
      </c>
      <c r="AE16" s="70">
        <v>24.32</v>
      </c>
      <c r="AF16" s="7">
        <v>0</v>
      </c>
      <c r="AG16" s="32" t="s">
        <v>91</v>
      </c>
      <c r="AH16" s="7">
        <v>0</v>
      </c>
      <c r="AI16" s="7">
        <v>0</v>
      </c>
      <c r="AJ16" s="32" t="s">
        <v>91</v>
      </c>
      <c r="AK16" s="7">
        <v>0</v>
      </c>
    </row>
    <row r="17" spans="1:37" x14ac:dyDescent="0.2">
      <c r="A17" s="2" t="s">
        <v>16</v>
      </c>
      <c r="B17" s="8">
        <v>47.76</v>
      </c>
      <c r="C17" s="9">
        <v>28</v>
      </c>
      <c r="D17" s="8">
        <v>0</v>
      </c>
      <c r="E17" s="8">
        <v>0</v>
      </c>
      <c r="F17" s="9" t="s">
        <v>91</v>
      </c>
      <c r="G17" s="8">
        <v>0</v>
      </c>
      <c r="H17" s="8">
        <v>24.52</v>
      </c>
      <c r="I17" s="9">
        <v>22</v>
      </c>
      <c r="J17" s="8">
        <v>0</v>
      </c>
      <c r="K17" s="8">
        <v>0</v>
      </c>
      <c r="L17" s="9" t="s">
        <v>91</v>
      </c>
      <c r="M17" s="8">
        <v>0</v>
      </c>
      <c r="N17" s="8">
        <v>0</v>
      </c>
      <c r="O17" s="9" t="s">
        <v>91</v>
      </c>
      <c r="P17" s="22">
        <v>0</v>
      </c>
      <c r="Q17" s="8">
        <v>26.5</v>
      </c>
      <c r="R17" s="9">
        <v>13</v>
      </c>
      <c r="S17" s="8">
        <v>0</v>
      </c>
      <c r="T17" s="8">
        <v>22.89</v>
      </c>
      <c r="U17" s="9">
        <v>3</v>
      </c>
      <c r="V17" s="8">
        <v>0</v>
      </c>
      <c r="W17" s="7">
        <v>0</v>
      </c>
      <c r="X17" s="32">
        <v>0</v>
      </c>
      <c r="Y17" s="7">
        <v>0</v>
      </c>
      <c r="Z17" s="7">
        <v>25.73</v>
      </c>
      <c r="AA17" s="32">
        <v>1</v>
      </c>
      <c r="AB17" s="8">
        <v>0</v>
      </c>
      <c r="AC17" s="7">
        <v>28.5</v>
      </c>
      <c r="AD17" s="32">
        <v>10</v>
      </c>
      <c r="AE17" s="7">
        <v>0</v>
      </c>
      <c r="AF17" s="7">
        <v>42.09</v>
      </c>
      <c r="AG17" s="32">
        <v>13</v>
      </c>
      <c r="AH17" s="7">
        <v>0</v>
      </c>
      <c r="AI17" s="7">
        <v>21.73</v>
      </c>
      <c r="AJ17" s="32">
        <v>7</v>
      </c>
      <c r="AK17" s="7">
        <v>0</v>
      </c>
    </row>
    <row r="18" spans="1:37" x14ac:dyDescent="0.2">
      <c r="A18" s="4" t="s">
        <v>17</v>
      </c>
      <c r="B18" s="8">
        <v>17.920000000000002</v>
      </c>
      <c r="C18" s="9">
        <v>13</v>
      </c>
      <c r="D18" s="8">
        <v>12.82</v>
      </c>
      <c r="E18" s="8">
        <v>0</v>
      </c>
      <c r="F18" s="9" t="s">
        <v>91</v>
      </c>
      <c r="G18" s="8">
        <v>0</v>
      </c>
      <c r="H18" s="8">
        <v>34.729999999999997</v>
      </c>
      <c r="I18" s="9">
        <v>6</v>
      </c>
      <c r="J18" s="8">
        <v>29.81</v>
      </c>
      <c r="K18" s="8">
        <v>0</v>
      </c>
      <c r="L18" s="9" t="s">
        <v>91</v>
      </c>
      <c r="M18" s="8">
        <v>0</v>
      </c>
      <c r="N18" s="8">
        <v>0</v>
      </c>
      <c r="O18" s="9" t="s">
        <v>91</v>
      </c>
      <c r="P18" s="8">
        <v>0</v>
      </c>
      <c r="Q18" s="8">
        <v>0</v>
      </c>
      <c r="R18" s="9" t="s">
        <v>91</v>
      </c>
      <c r="S18" s="8">
        <v>0</v>
      </c>
      <c r="T18" s="8">
        <v>33.21</v>
      </c>
      <c r="U18" s="9">
        <v>16</v>
      </c>
      <c r="V18" s="8">
        <v>7</v>
      </c>
      <c r="W18" s="7">
        <v>24.18</v>
      </c>
      <c r="X18" s="32">
        <v>2</v>
      </c>
      <c r="Y18" s="7">
        <v>15.25</v>
      </c>
      <c r="Z18" s="7">
        <v>0</v>
      </c>
      <c r="AA18" s="7" t="s">
        <v>91</v>
      </c>
      <c r="AB18" s="8">
        <v>0</v>
      </c>
      <c r="AC18" s="7">
        <v>0</v>
      </c>
      <c r="AD18" s="32" t="s">
        <v>91</v>
      </c>
      <c r="AE18" s="7">
        <v>0</v>
      </c>
      <c r="AF18" s="7">
        <v>75</v>
      </c>
      <c r="AG18" s="32">
        <v>20</v>
      </c>
      <c r="AH18" s="7">
        <v>75</v>
      </c>
      <c r="AI18" s="7">
        <v>0</v>
      </c>
      <c r="AJ18" s="32" t="s">
        <v>91</v>
      </c>
      <c r="AK18" s="7">
        <v>0</v>
      </c>
    </row>
    <row r="19" spans="1:37" x14ac:dyDescent="0.2">
      <c r="A19" s="2" t="s">
        <v>18</v>
      </c>
      <c r="B19" s="8">
        <v>18.34</v>
      </c>
      <c r="C19" s="9">
        <v>17</v>
      </c>
      <c r="D19" s="8">
        <v>15.3</v>
      </c>
      <c r="E19" s="8">
        <v>0</v>
      </c>
      <c r="F19" s="9" t="s">
        <v>91</v>
      </c>
      <c r="G19" s="8">
        <v>0</v>
      </c>
      <c r="H19" s="8">
        <v>22.83</v>
      </c>
      <c r="I19" s="9">
        <v>1</v>
      </c>
      <c r="J19" s="8">
        <v>18.22</v>
      </c>
      <c r="K19" s="8">
        <v>15.17</v>
      </c>
      <c r="L19" s="9">
        <v>4</v>
      </c>
      <c r="M19" s="8">
        <v>13.62</v>
      </c>
      <c r="N19" s="8">
        <v>20.97</v>
      </c>
      <c r="O19" s="9">
        <v>13</v>
      </c>
      <c r="P19" s="8">
        <v>18.22</v>
      </c>
      <c r="Q19" s="8">
        <v>16.02</v>
      </c>
      <c r="R19" s="9">
        <v>4</v>
      </c>
      <c r="S19" s="8">
        <v>15.3</v>
      </c>
      <c r="T19" s="8">
        <v>19.61</v>
      </c>
      <c r="U19" s="9">
        <v>24</v>
      </c>
      <c r="V19" s="8">
        <v>15.3</v>
      </c>
      <c r="W19" s="7">
        <v>19.95</v>
      </c>
      <c r="X19" s="32">
        <v>14</v>
      </c>
      <c r="Y19" s="7">
        <v>17.190000000000001</v>
      </c>
      <c r="Z19" s="7">
        <v>23.49</v>
      </c>
      <c r="AA19" s="32">
        <v>2</v>
      </c>
      <c r="AB19" s="8">
        <v>19.309999999999999</v>
      </c>
      <c r="AC19" s="7">
        <v>15.3</v>
      </c>
      <c r="AD19" s="32">
        <v>1</v>
      </c>
      <c r="AE19" s="7">
        <v>13.62</v>
      </c>
      <c r="AF19" s="7" t="s">
        <v>95</v>
      </c>
      <c r="AG19" s="32" t="s">
        <v>91</v>
      </c>
      <c r="AH19" s="7">
        <v>0</v>
      </c>
      <c r="AI19" s="7">
        <v>16.239999999999998</v>
      </c>
      <c r="AJ19" s="32">
        <v>1</v>
      </c>
      <c r="AK19" s="7">
        <v>15.3</v>
      </c>
    </row>
    <row r="20" spans="1:37" x14ac:dyDescent="0.2">
      <c r="A20" s="2" t="s">
        <v>19</v>
      </c>
      <c r="B20" s="8">
        <v>19.829999999999998</v>
      </c>
      <c r="C20" s="9">
        <v>6</v>
      </c>
      <c r="D20" s="8">
        <v>12.81</v>
      </c>
      <c r="E20" s="8">
        <v>0</v>
      </c>
      <c r="F20" s="9" t="s">
        <v>91</v>
      </c>
      <c r="G20" s="8">
        <v>0</v>
      </c>
      <c r="H20" s="8">
        <v>22.83</v>
      </c>
      <c r="I20" s="9">
        <v>10</v>
      </c>
      <c r="J20" s="8">
        <v>15</v>
      </c>
      <c r="K20" s="8">
        <v>0</v>
      </c>
      <c r="L20" s="9" t="s">
        <v>91</v>
      </c>
      <c r="M20" s="8">
        <v>0</v>
      </c>
      <c r="N20" s="8">
        <v>19.829999999999998</v>
      </c>
      <c r="O20" s="9">
        <v>25</v>
      </c>
      <c r="P20" s="8">
        <v>12.81</v>
      </c>
      <c r="Q20" s="8">
        <v>0</v>
      </c>
      <c r="R20" s="9" t="s">
        <v>91</v>
      </c>
      <c r="S20" s="8">
        <v>0</v>
      </c>
      <c r="T20" s="8">
        <v>18</v>
      </c>
      <c r="U20" s="9">
        <v>2</v>
      </c>
      <c r="V20" s="8">
        <v>15</v>
      </c>
      <c r="W20" s="7">
        <v>15.34</v>
      </c>
      <c r="X20" s="32">
        <v>5</v>
      </c>
      <c r="Y20" s="7">
        <v>12.81</v>
      </c>
      <c r="Z20" s="7">
        <v>0</v>
      </c>
      <c r="AA20" s="7" t="s">
        <v>91</v>
      </c>
      <c r="AB20" s="8">
        <v>0</v>
      </c>
      <c r="AC20" s="7">
        <v>0</v>
      </c>
      <c r="AD20" s="32" t="s">
        <v>91</v>
      </c>
      <c r="AE20" s="7">
        <v>0</v>
      </c>
      <c r="AF20" s="7" t="s">
        <v>221</v>
      </c>
      <c r="AG20" s="32" t="s">
        <v>222</v>
      </c>
      <c r="AH20" s="7">
        <v>0</v>
      </c>
      <c r="AI20" s="7">
        <v>0</v>
      </c>
      <c r="AJ20" s="32" t="s">
        <v>91</v>
      </c>
      <c r="AK20" s="7">
        <v>0</v>
      </c>
    </row>
    <row r="21" spans="1:37" x14ac:dyDescent="0.2">
      <c r="A21" s="2" t="s">
        <v>20</v>
      </c>
      <c r="B21" s="8">
        <v>26.37</v>
      </c>
      <c r="C21" s="46" t="s">
        <v>91</v>
      </c>
      <c r="D21" s="8">
        <v>0</v>
      </c>
      <c r="E21" s="8">
        <v>0</v>
      </c>
      <c r="F21" s="9" t="s">
        <v>91</v>
      </c>
      <c r="G21" s="8">
        <v>0</v>
      </c>
      <c r="H21" s="8">
        <v>0</v>
      </c>
      <c r="I21" s="46" t="s">
        <v>91</v>
      </c>
      <c r="J21" s="8">
        <v>0</v>
      </c>
      <c r="K21" s="8">
        <v>25.73</v>
      </c>
      <c r="L21" s="9">
        <v>3</v>
      </c>
      <c r="M21" s="8">
        <v>19.46</v>
      </c>
      <c r="N21" s="8">
        <v>26.44</v>
      </c>
      <c r="O21" s="9">
        <v>10</v>
      </c>
      <c r="P21" s="8"/>
      <c r="Q21" s="8">
        <v>26.44</v>
      </c>
      <c r="R21" s="9">
        <v>10</v>
      </c>
      <c r="S21" s="8"/>
      <c r="T21" s="8">
        <v>19.649999999999999</v>
      </c>
      <c r="U21" s="9">
        <v>11</v>
      </c>
      <c r="V21" s="8">
        <v>15.45</v>
      </c>
      <c r="W21" s="7">
        <v>11.7</v>
      </c>
      <c r="X21" s="32">
        <v>10</v>
      </c>
      <c r="Y21" s="7">
        <v>0</v>
      </c>
      <c r="Z21" s="7">
        <v>26.92</v>
      </c>
      <c r="AA21" s="32">
        <v>1</v>
      </c>
      <c r="AB21" s="8">
        <v>26.37</v>
      </c>
      <c r="AC21" s="7">
        <v>20.48</v>
      </c>
      <c r="AD21" s="32">
        <v>2</v>
      </c>
      <c r="AE21" s="7">
        <v>16.690000000000001</v>
      </c>
      <c r="AF21" s="7">
        <v>0</v>
      </c>
      <c r="AG21" s="47" t="s">
        <v>91</v>
      </c>
      <c r="AH21" s="7">
        <v>0</v>
      </c>
      <c r="AI21" s="7">
        <v>28.7</v>
      </c>
      <c r="AJ21" s="32">
        <v>2</v>
      </c>
      <c r="AK21" s="7">
        <v>0</v>
      </c>
    </row>
    <row r="22" spans="1:37" x14ac:dyDescent="0.2">
      <c r="A22" s="2" t="s">
        <v>21</v>
      </c>
      <c r="B22" s="8">
        <v>30.25</v>
      </c>
      <c r="C22" s="9">
        <v>4</v>
      </c>
      <c r="D22" s="8">
        <v>20.16</v>
      </c>
      <c r="E22" s="8">
        <v>0</v>
      </c>
      <c r="F22" s="9" t="s">
        <v>91</v>
      </c>
      <c r="G22" s="8">
        <v>0</v>
      </c>
      <c r="H22" s="8">
        <v>25.71</v>
      </c>
      <c r="I22" s="9">
        <v>23</v>
      </c>
      <c r="J22" s="8">
        <v>24.21</v>
      </c>
      <c r="K22" s="8">
        <v>25.71</v>
      </c>
      <c r="L22" s="9">
        <v>4</v>
      </c>
      <c r="M22" s="8">
        <v>24.21</v>
      </c>
      <c r="N22" s="8">
        <v>26.69</v>
      </c>
      <c r="O22" s="9">
        <v>13</v>
      </c>
      <c r="P22" s="8">
        <v>25.19</v>
      </c>
      <c r="Q22" s="8">
        <v>20.38</v>
      </c>
      <c r="R22" s="9">
        <v>6</v>
      </c>
      <c r="S22" s="8">
        <v>18.88</v>
      </c>
      <c r="T22" s="8">
        <v>25.71</v>
      </c>
      <c r="U22" s="78" t="s">
        <v>91</v>
      </c>
      <c r="V22" s="8">
        <v>24.21</v>
      </c>
      <c r="W22" s="7" t="s">
        <v>203</v>
      </c>
      <c r="X22" s="32">
        <v>41</v>
      </c>
      <c r="Y22" s="7">
        <v>0</v>
      </c>
      <c r="Z22" s="7">
        <v>0</v>
      </c>
      <c r="AA22" s="7" t="s">
        <v>91</v>
      </c>
      <c r="AB22" s="8">
        <v>0</v>
      </c>
      <c r="AC22" s="7">
        <v>30.25</v>
      </c>
      <c r="AD22" s="32">
        <v>4</v>
      </c>
      <c r="AE22" s="7">
        <v>28.75</v>
      </c>
      <c r="AF22" s="7">
        <f>83064/2080</f>
        <v>39.934615384615384</v>
      </c>
      <c r="AG22" s="32"/>
      <c r="AH22" s="7"/>
      <c r="AI22" s="7"/>
      <c r="AJ22" s="32"/>
      <c r="AK22" s="7"/>
    </row>
    <row r="23" spans="1:37" x14ac:dyDescent="0.2">
      <c r="A23" s="2" t="s">
        <v>22</v>
      </c>
      <c r="B23" s="8">
        <v>40.340000000000003</v>
      </c>
      <c r="C23" s="9">
        <v>7</v>
      </c>
      <c r="D23" s="8">
        <v>34.479999999999997</v>
      </c>
      <c r="E23" s="8">
        <v>45.41</v>
      </c>
      <c r="F23" s="9">
        <v>7</v>
      </c>
      <c r="G23" s="8">
        <v>39.200000000000003</v>
      </c>
      <c r="H23" s="8">
        <v>31.15</v>
      </c>
      <c r="I23" s="9">
        <v>38</v>
      </c>
      <c r="J23" s="8">
        <v>23.3</v>
      </c>
      <c r="K23" s="8">
        <v>27.8</v>
      </c>
      <c r="L23" s="9">
        <v>10</v>
      </c>
      <c r="M23" s="8">
        <v>25.11</v>
      </c>
      <c r="N23" s="8">
        <v>33.979999999999997</v>
      </c>
      <c r="O23" s="9">
        <v>14</v>
      </c>
      <c r="P23" s="8">
        <v>30.76</v>
      </c>
      <c r="Q23" s="8">
        <v>0</v>
      </c>
      <c r="R23" s="46" t="s">
        <v>91</v>
      </c>
      <c r="S23" s="22">
        <v>0</v>
      </c>
      <c r="T23" s="8">
        <v>31.61</v>
      </c>
      <c r="U23" s="9">
        <v>14</v>
      </c>
      <c r="V23" s="8">
        <v>27.14</v>
      </c>
      <c r="W23" s="7">
        <v>25.69</v>
      </c>
      <c r="X23" s="32">
        <v>14</v>
      </c>
      <c r="Y23" s="7">
        <v>22.32</v>
      </c>
      <c r="Z23" s="7">
        <v>30.87</v>
      </c>
      <c r="AA23" s="32">
        <v>26</v>
      </c>
      <c r="AB23" s="8">
        <v>27.14</v>
      </c>
      <c r="AC23" s="7">
        <v>26.36</v>
      </c>
      <c r="AD23" s="32">
        <v>14</v>
      </c>
      <c r="AE23" s="7">
        <v>22.32</v>
      </c>
      <c r="AF23" s="52" t="s">
        <v>199</v>
      </c>
      <c r="AG23" s="32"/>
      <c r="AH23" s="52" t="s">
        <v>199</v>
      </c>
      <c r="AI23" s="7">
        <v>0</v>
      </c>
      <c r="AJ23" s="47" t="s">
        <v>91</v>
      </c>
      <c r="AK23" s="7">
        <v>0</v>
      </c>
    </row>
    <row r="24" spans="1:37" x14ac:dyDescent="0.2">
      <c r="A24" s="2" t="s">
        <v>23</v>
      </c>
      <c r="B24" s="8">
        <v>28.24</v>
      </c>
      <c r="C24" s="9">
        <v>15</v>
      </c>
      <c r="D24" s="8">
        <v>0</v>
      </c>
      <c r="E24" s="8">
        <v>0</v>
      </c>
      <c r="F24" s="9" t="s">
        <v>91</v>
      </c>
      <c r="G24" s="8">
        <v>0</v>
      </c>
      <c r="H24" s="8">
        <v>28.64</v>
      </c>
      <c r="I24" s="9">
        <v>17</v>
      </c>
      <c r="J24" s="8">
        <v>0</v>
      </c>
      <c r="K24" s="8">
        <v>28.64</v>
      </c>
      <c r="L24" s="9">
        <v>24</v>
      </c>
      <c r="M24" s="8">
        <v>0</v>
      </c>
      <c r="N24" s="8">
        <v>27.14</v>
      </c>
      <c r="O24" s="9">
        <v>28</v>
      </c>
      <c r="P24" s="8">
        <v>0</v>
      </c>
      <c r="Q24" s="8">
        <v>0</v>
      </c>
      <c r="R24" s="9" t="s">
        <v>91</v>
      </c>
      <c r="S24" s="8">
        <v>0</v>
      </c>
      <c r="T24" s="8">
        <v>22.65</v>
      </c>
      <c r="U24" s="9">
        <v>27</v>
      </c>
      <c r="V24" s="8">
        <v>0</v>
      </c>
      <c r="W24" s="7">
        <v>18.829999999999998</v>
      </c>
      <c r="X24" s="32">
        <v>3</v>
      </c>
      <c r="Y24" s="7">
        <v>0</v>
      </c>
      <c r="Z24" s="7">
        <v>27.63</v>
      </c>
      <c r="AA24" s="32">
        <v>3</v>
      </c>
      <c r="AB24" s="8">
        <v>0</v>
      </c>
      <c r="AC24" s="7">
        <v>22.83</v>
      </c>
      <c r="AD24" s="32">
        <v>4</v>
      </c>
      <c r="AE24" s="7">
        <v>0</v>
      </c>
      <c r="AF24" s="7" t="s">
        <v>95</v>
      </c>
      <c r="AG24" s="32" t="s">
        <v>91</v>
      </c>
      <c r="AH24" s="7">
        <v>0</v>
      </c>
      <c r="AI24" s="7">
        <v>0</v>
      </c>
      <c r="AJ24" s="32" t="s">
        <v>91</v>
      </c>
      <c r="AK24" s="7">
        <v>0</v>
      </c>
    </row>
    <row r="25" spans="1:37" x14ac:dyDescent="0.2">
      <c r="A25" s="2" t="s">
        <v>24</v>
      </c>
      <c r="B25" s="8">
        <v>19.29</v>
      </c>
      <c r="C25" s="9">
        <v>2</v>
      </c>
      <c r="D25" s="8">
        <v>0</v>
      </c>
      <c r="E25" s="8">
        <v>0</v>
      </c>
      <c r="F25" s="9" t="s">
        <v>91</v>
      </c>
      <c r="G25" s="8">
        <v>0</v>
      </c>
      <c r="H25" s="8">
        <v>0</v>
      </c>
      <c r="I25" s="9" t="s">
        <v>91</v>
      </c>
      <c r="J25" s="8">
        <v>0</v>
      </c>
      <c r="K25" s="8">
        <v>0</v>
      </c>
      <c r="L25" s="9" t="s">
        <v>91</v>
      </c>
      <c r="M25" s="8">
        <v>0</v>
      </c>
      <c r="N25" s="8">
        <v>27.54</v>
      </c>
      <c r="O25" s="9">
        <v>28</v>
      </c>
      <c r="P25" s="8">
        <v>0</v>
      </c>
      <c r="Q25" s="8">
        <v>20.65</v>
      </c>
      <c r="R25" s="9">
        <v>9</v>
      </c>
      <c r="S25" s="8">
        <v>0</v>
      </c>
      <c r="T25" s="8">
        <v>27.4</v>
      </c>
      <c r="U25" s="9">
        <v>25</v>
      </c>
      <c r="V25" s="8">
        <v>0</v>
      </c>
      <c r="W25" s="7">
        <v>9.0399999999999991</v>
      </c>
      <c r="X25" s="32" t="s">
        <v>91</v>
      </c>
      <c r="Y25" s="7">
        <v>0</v>
      </c>
      <c r="Z25" s="7">
        <v>0</v>
      </c>
      <c r="AA25" s="7" t="s">
        <v>91</v>
      </c>
      <c r="AB25" s="8">
        <v>0</v>
      </c>
      <c r="AC25" s="7">
        <v>19.760000000000002</v>
      </c>
      <c r="AD25" s="32" t="s">
        <v>91</v>
      </c>
      <c r="AE25" s="7">
        <v>0</v>
      </c>
      <c r="AF25" s="7">
        <v>48.57</v>
      </c>
      <c r="AG25" s="32" t="s">
        <v>91</v>
      </c>
      <c r="AH25" s="7">
        <v>0</v>
      </c>
      <c r="AI25" s="7">
        <v>18</v>
      </c>
      <c r="AJ25" s="32">
        <v>20</v>
      </c>
      <c r="AK25" s="7">
        <v>18</v>
      </c>
    </row>
    <row r="26" spans="1:37" x14ac:dyDescent="0.2">
      <c r="A26" s="2" t="s">
        <v>25</v>
      </c>
      <c r="B26" s="8">
        <v>0</v>
      </c>
      <c r="C26" s="9" t="s">
        <v>91</v>
      </c>
      <c r="D26" s="8">
        <v>0</v>
      </c>
      <c r="E26" s="8">
        <v>0</v>
      </c>
      <c r="F26" s="9" t="s">
        <v>91</v>
      </c>
      <c r="G26" s="8">
        <v>0</v>
      </c>
      <c r="H26" s="8">
        <v>25.73</v>
      </c>
      <c r="I26" s="9">
        <v>14</v>
      </c>
      <c r="J26" s="8">
        <v>0</v>
      </c>
      <c r="K26" s="8">
        <v>0</v>
      </c>
      <c r="L26" s="9">
        <v>0</v>
      </c>
      <c r="M26" s="8">
        <v>0</v>
      </c>
      <c r="N26" s="8">
        <v>25.11</v>
      </c>
      <c r="O26" s="9">
        <v>24</v>
      </c>
      <c r="P26" s="8">
        <v>0</v>
      </c>
      <c r="Q26" s="8">
        <v>25.11</v>
      </c>
      <c r="R26" s="9">
        <v>24</v>
      </c>
      <c r="S26" s="8">
        <v>0</v>
      </c>
      <c r="T26" s="8">
        <v>19.559999999999999</v>
      </c>
      <c r="U26" s="9">
        <v>4</v>
      </c>
      <c r="V26" s="8">
        <v>0</v>
      </c>
      <c r="W26" s="7">
        <v>18.989999999999998</v>
      </c>
      <c r="X26" s="32">
        <v>14</v>
      </c>
      <c r="Y26" s="7">
        <v>0</v>
      </c>
      <c r="Z26" s="7">
        <v>0</v>
      </c>
      <c r="AA26" s="7" t="s">
        <v>91</v>
      </c>
      <c r="AB26" s="8">
        <v>0</v>
      </c>
      <c r="AC26" s="7">
        <v>0</v>
      </c>
      <c r="AD26" s="32" t="s">
        <v>91</v>
      </c>
      <c r="AE26" s="7">
        <v>0</v>
      </c>
      <c r="AF26" s="7" t="s">
        <v>95</v>
      </c>
      <c r="AG26" s="32" t="s">
        <v>91</v>
      </c>
      <c r="AH26" s="7">
        <v>0</v>
      </c>
      <c r="AI26" s="7">
        <v>0</v>
      </c>
      <c r="AJ26" s="32" t="s">
        <v>91</v>
      </c>
      <c r="AK26" s="7">
        <v>0</v>
      </c>
    </row>
    <row r="27" spans="1:37" x14ac:dyDescent="0.2">
      <c r="A27" s="2" t="s">
        <v>26</v>
      </c>
      <c r="B27" s="8">
        <v>0</v>
      </c>
      <c r="C27" s="9" t="s">
        <v>91</v>
      </c>
      <c r="D27" s="8">
        <v>0</v>
      </c>
      <c r="E27" s="8">
        <v>0</v>
      </c>
      <c r="F27" s="9" t="s">
        <v>91</v>
      </c>
      <c r="G27" s="8">
        <v>0</v>
      </c>
      <c r="H27" s="22">
        <v>0</v>
      </c>
      <c r="I27" s="9" t="s">
        <v>91</v>
      </c>
      <c r="J27" s="22">
        <v>0</v>
      </c>
      <c r="K27" s="22">
        <v>0</v>
      </c>
      <c r="L27" s="9" t="s">
        <v>91</v>
      </c>
      <c r="M27" s="22">
        <v>0</v>
      </c>
      <c r="N27" s="8">
        <v>19.29</v>
      </c>
      <c r="O27" s="9">
        <v>6</v>
      </c>
      <c r="P27" s="8">
        <v>18.73</v>
      </c>
      <c r="Q27" s="8">
        <v>0</v>
      </c>
      <c r="R27" s="9" t="s">
        <v>91</v>
      </c>
      <c r="S27" s="8">
        <v>0</v>
      </c>
      <c r="T27" s="8">
        <v>0</v>
      </c>
      <c r="U27" s="9" t="s">
        <v>91</v>
      </c>
      <c r="V27" s="8">
        <v>0</v>
      </c>
      <c r="W27" s="7">
        <v>19.32</v>
      </c>
      <c r="X27" s="32">
        <v>4</v>
      </c>
      <c r="Y27" s="7">
        <v>18.73</v>
      </c>
      <c r="Z27" s="7">
        <v>0</v>
      </c>
      <c r="AA27" s="32" t="s">
        <v>91</v>
      </c>
      <c r="AB27" s="8">
        <v>0</v>
      </c>
      <c r="AC27" s="7">
        <v>23.3</v>
      </c>
      <c r="AD27" s="32">
        <v>3</v>
      </c>
      <c r="AE27" s="7">
        <v>22.35</v>
      </c>
      <c r="AF27" s="7">
        <v>0</v>
      </c>
      <c r="AG27" s="32" t="s">
        <v>91</v>
      </c>
      <c r="AH27" s="7">
        <v>0</v>
      </c>
      <c r="AI27" s="7">
        <v>19.32</v>
      </c>
      <c r="AJ27" s="32">
        <v>4</v>
      </c>
      <c r="AK27" s="7">
        <v>18.73</v>
      </c>
    </row>
    <row r="28" spans="1:37" x14ac:dyDescent="0.2">
      <c r="A28" s="2" t="s">
        <v>27</v>
      </c>
      <c r="B28" s="8">
        <v>32.19</v>
      </c>
      <c r="C28" s="9">
        <v>15</v>
      </c>
      <c r="D28" s="8">
        <v>15.12</v>
      </c>
      <c r="E28" s="8">
        <v>0</v>
      </c>
      <c r="F28" s="9" t="s">
        <v>91</v>
      </c>
      <c r="G28" s="8">
        <v>0</v>
      </c>
      <c r="H28" s="8">
        <v>0</v>
      </c>
      <c r="I28" s="9" t="s">
        <v>91</v>
      </c>
      <c r="J28" s="8">
        <v>0</v>
      </c>
      <c r="K28" s="8">
        <v>0</v>
      </c>
      <c r="L28" s="9" t="s">
        <v>91</v>
      </c>
      <c r="M28" s="8">
        <v>0</v>
      </c>
      <c r="N28" s="8">
        <v>30.42</v>
      </c>
      <c r="O28" s="9">
        <v>17</v>
      </c>
      <c r="P28" s="8">
        <v>19.41</v>
      </c>
      <c r="Q28" s="8">
        <v>24.98</v>
      </c>
      <c r="R28" s="9">
        <v>9</v>
      </c>
      <c r="S28" s="8">
        <v>14.67</v>
      </c>
      <c r="T28" s="8">
        <v>0</v>
      </c>
      <c r="U28" s="9" t="s">
        <v>91</v>
      </c>
      <c r="V28" s="8">
        <v>0</v>
      </c>
      <c r="W28" s="7">
        <v>21.39</v>
      </c>
      <c r="X28" s="32">
        <v>3</v>
      </c>
      <c r="Y28" s="7">
        <v>18</v>
      </c>
      <c r="Z28" s="7">
        <v>33.72</v>
      </c>
      <c r="AA28" s="32">
        <v>28</v>
      </c>
      <c r="AB28" s="8">
        <v>16.010000000000002</v>
      </c>
      <c r="AC28" s="7">
        <v>27.11</v>
      </c>
      <c r="AD28" s="32">
        <v>9</v>
      </c>
      <c r="AE28" s="7">
        <v>16.8</v>
      </c>
      <c r="AF28" s="7">
        <v>0</v>
      </c>
      <c r="AG28" s="32" t="s">
        <v>91</v>
      </c>
      <c r="AH28" s="7">
        <v>0</v>
      </c>
      <c r="AI28" s="7">
        <v>19.239999999999998</v>
      </c>
      <c r="AJ28" s="32">
        <v>2</v>
      </c>
      <c r="AK28" s="7">
        <v>16</v>
      </c>
    </row>
    <row r="29" spans="1:37" x14ac:dyDescent="0.2">
      <c r="A29" s="2" t="s">
        <v>28</v>
      </c>
      <c r="B29" s="8">
        <v>45.42</v>
      </c>
      <c r="C29" s="9">
        <v>7</v>
      </c>
      <c r="D29" s="8">
        <v>37.590000000000003</v>
      </c>
      <c r="E29" s="8">
        <v>0</v>
      </c>
      <c r="F29" s="9" t="s">
        <v>91</v>
      </c>
      <c r="G29" s="8">
        <v>0</v>
      </c>
      <c r="H29" s="8">
        <v>0</v>
      </c>
      <c r="I29" s="9" t="s">
        <v>91</v>
      </c>
      <c r="J29" s="8">
        <v>0</v>
      </c>
      <c r="K29" s="8">
        <v>42.12</v>
      </c>
      <c r="L29" s="9">
        <v>6</v>
      </c>
      <c r="M29" s="8">
        <v>37.590000000000003</v>
      </c>
      <c r="N29" s="8">
        <v>37.159999999999997</v>
      </c>
      <c r="O29" s="9">
        <v>27</v>
      </c>
      <c r="P29" s="8">
        <v>34.17</v>
      </c>
      <c r="Q29" s="8">
        <v>36.130000000000003</v>
      </c>
      <c r="R29" s="9">
        <v>3</v>
      </c>
      <c r="S29" s="8">
        <v>34.17</v>
      </c>
      <c r="T29" s="8">
        <v>41.86</v>
      </c>
      <c r="U29" s="9">
        <v>14</v>
      </c>
      <c r="V29" s="8">
        <v>34.17</v>
      </c>
      <c r="W29" s="7">
        <v>32.68</v>
      </c>
      <c r="X29" s="32">
        <v>19</v>
      </c>
      <c r="Y29" s="7">
        <v>23.99</v>
      </c>
      <c r="Z29" s="7">
        <v>43.95</v>
      </c>
      <c r="AA29" s="32">
        <v>22</v>
      </c>
      <c r="AB29" s="8">
        <v>39.46</v>
      </c>
      <c r="AC29" s="7">
        <v>25.2</v>
      </c>
      <c r="AD29" s="32">
        <v>8</v>
      </c>
      <c r="AE29" s="7">
        <v>20.56</v>
      </c>
      <c r="AF29" s="7">
        <v>35.369999999999997</v>
      </c>
      <c r="AG29" s="32">
        <v>5</v>
      </c>
      <c r="AH29" s="7">
        <v>33.590000000000003</v>
      </c>
      <c r="AI29" s="7">
        <v>39.82</v>
      </c>
      <c r="AJ29" s="32">
        <v>1</v>
      </c>
      <c r="AK29" s="7">
        <v>37.590000000000003</v>
      </c>
    </row>
    <row r="30" spans="1:37" x14ac:dyDescent="0.2">
      <c r="A30" s="2" t="s">
        <v>29</v>
      </c>
      <c r="B30" s="8">
        <v>42.38</v>
      </c>
      <c r="C30" s="9">
        <v>21</v>
      </c>
      <c r="D30" s="8">
        <v>29.64</v>
      </c>
      <c r="E30" s="8">
        <v>0</v>
      </c>
      <c r="F30" s="9" t="s">
        <v>91</v>
      </c>
      <c r="G30" s="8">
        <v>0</v>
      </c>
      <c r="H30" s="8">
        <v>0</v>
      </c>
      <c r="I30" s="9" t="s">
        <v>91</v>
      </c>
      <c r="J30" s="8">
        <v>0</v>
      </c>
      <c r="K30" s="8">
        <v>33.340000000000003</v>
      </c>
      <c r="L30" s="9">
        <v>24</v>
      </c>
      <c r="M30" s="8">
        <v>23.41</v>
      </c>
      <c r="N30" s="8">
        <v>42.38</v>
      </c>
      <c r="O30" s="9">
        <v>22</v>
      </c>
      <c r="P30" s="8">
        <v>29.64</v>
      </c>
      <c r="Q30" s="8">
        <v>39.28</v>
      </c>
      <c r="R30" s="9">
        <v>14</v>
      </c>
      <c r="S30" s="8">
        <v>29.64</v>
      </c>
      <c r="T30" s="8">
        <v>32.119999999999997</v>
      </c>
      <c r="U30" s="9">
        <v>19</v>
      </c>
      <c r="V30" s="8">
        <v>23.41</v>
      </c>
      <c r="W30" s="7">
        <v>32.119999999999997</v>
      </c>
      <c r="X30" s="32">
        <v>19</v>
      </c>
      <c r="Y30" s="7">
        <v>23.41</v>
      </c>
      <c r="Z30" s="7">
        <v>43.16</v>
      </c>
      <c r="AA30" s="32">
        <v>21</v>
      </c>
      <c r="AB30" s="8">
        <v>30.19</v>
      </c>
      <c r="AC30" s="7">
        <v>35.19</v>
      </c>
      <c r="AD30" s="32">
        <v>22</v>
      </c>
      <c r="AE30" s="7">
        <v>24.68</v>
      </c>
      <c r="AF30" s="7" t="s">
        <v>95</v>
      </c>
      <c r="AG30" s="32" t="s">
        <v>91</v>
      </c>
      <c r="AH30" s="7">
        <v>0</v>
      </c>
      <c r="AI30" s="7">
        <v>0</v>
      </c>
      <c r="AJ30" s="32" t="s">
        <v>91</v>
      </c>
      <c r="AK30" s="7">
        <v>0</v>
      </c>
    </row>
    <row r="31" spans="1:37" x14ac:dyDescent="0.2">
      <c r="A31" s="2" t="s">
        <v>30</v>
      </c>
      <c r="B31" s="8">
        <v>21</v>
      </c>
      <c r="C31" s="9">
        <v>14</v>
      </c>
      <c r="D31" s="8">
        <v>16.62</v>
      </c>
      <c r="E31" s="8">
        <v>0</v>
      </c>
      <c r="F31" s="9" t="s">
        <v>91</v>
      </c>
      <c r="G31" s="8">
        <v>0</v>
      </c>
      <c r="H31" s="8">
        <v>26.52</v>
      </c>
      <c r="I31" s="9">
        <v>1</v>
      </c>
      <c r="J31" s="8">
        <v>23.95</v>
      </c>
      <c r="K31" s="8">
        <v>23.75</v>
      </c>
      <c r="L31" s="9">
        <v>7</v>
      </c>
      <c r="M31" s="8">
        <v>19.02</v>
      </c>
      <c r="N31" s="8">
        <v>18.57</v>
      </c>
      <c r="O31" s="9">
        <v>5</v>
      </c>
      <c r="P31" s="8">
        <v>16.62</v>
      </c>
      <c r="Q31" s="8">
        <v>23.15</v>
      </c>
      <c r="R31" s="9">
        <v>9</v>
      </c>
      <c r="S31" s="8">
        <v>16.62</v>
      </c>
      <c r="T31" s="8">
        <v>19.57</v>
      </c>
      <c r="U31" s="9">
        <v>4</v>
      </c>
      <c r="V31" s="8">
        <v>19.02</v>
      </c>
      <c r="W31" s="7">
        <v>23.16</v>
      </c>
      <c r="X31" s="32">
        <v>17</v>
      </c>
      <c r="Y31" s="7">
        <v>21.77</v>
      </c>
      <c r="Z31" s="7">
        <v>0</v>
      </c>
      <c r="AA31" s="7" t="s">
        <v>91</v>
      </c>
      <c r="AB31" s="8">
        <v>0</v>
      </c>
      <c r="AC31" s="7">
        <v>28.41</v>
      </c>
      <c r="AD31" s="32">
        <v>29</v>
      </c>
      <c r="AE31" s="7">
        <v>23.95</v>
      </c>
      <c r="AF31" s="7">
        <v>90</v>
      </c>
      <c r="AG31" s="32">
        <v>20</v>
      </c>
      <c r="AH31" s="7">
        <v>90</v>
      </c>
      <c r="AI31" s="7">
        <v>0</v>
      </c>
      <c r="AJ31" s="32" t="s">
        <v>91</v>
      </c>
      <c r="AK31" s="7">
        <v>0</v>
      </c>
    </row>
    <row r="32" spans="1:37" x14ac:dyDescent="0.2">
      <c r="A32" s="2" t="s">
        <v>31</v>
      </c>
      <c r="B32" s="8">
        <v>12.15</v>
      </c>
      <c r="C32" s="9">
        <v>1</v>
      </c>
      <c r="D32" s="8">
        <v>0</v>
      </c>
      <c r="E32" s="8">
        <v>0</v>
      </c>
      <c r="F32" s="9" t="s">
        <v>91</v>
      </c>
      <c r="G32" s="8">
        <v>0</v>
      </c>
      <c r="H32" s="8">
        <v>0</v>
      </c>
      <c r="I32" s="9" t="s">
        <v>91</v>
      </c>
      <c r="J32" s="8">
        <v>0</v>
      </c>
      <c r="K32" s="8">
        <v>0</v>
      </c>
      <c r="L32" s="9" t="s">
        <v>91</v>
      </c>
      <c r="M32" s="8">
        <v>0</v>
      </c>
      <c r="N32" s="8">
        <v>0</v>
      </c>
      <c r="O32" s="9" t="s">
        <v>91</v>
      </c>
      <c r="P32" s="8">
        <v>0</v>
      </c>
      <c r="Q32" s="8">
        <v>0</v>
      </c>
      <c r="R32" s="9" t="s">
        <v>91</v>
      </c>
      <c r="S32" s="8">
        <v>0</v>
      </c>
      <c r="T32" s="8" t="s">
        <v>231</v>
      </c>
      <c r="U32" s="9">
        <v>1</v>
      </c>
      <c r="V32" s="8">
        <v>0</v>
      </c>
      <c r="W32" s="7">
        <v>16.989999999999998</v>
      </c>
      <c r="X32" s="32">
        <v>5</v>
      </c>
      <c r="Y32" s="7">
        <v>0</v>
      </c>
      <c r="Z32" s="7">
        <v>0</v>
      </c>
      <c r="AA32" s="38" t="s">
        <v>91</v>
      </c>
      <c r="AB32" s="8">
        <v>0</v>
      </c>
      <c r="AC32" s="7">
        <v>16.7</v>
      </c>
      <c r="AD32" s="32">
        <v>10</v>
      </c>
      <c r="AE32" s="7">
        <v>0</v>
      </c>
      <c r="AF32" s="7" t="s">
        <v>232</v>
      </c>
      <c r="AG32" s="32" t="s">
        <v>91</v>
      </c>
      <c r="AH32" s="7">
        <v>0</v>
      </c>
      <c r="AI32" s="7">
        <v>0</v>
      </c>
      <c r="AJ32" s="32" t="s">
        <v>91</v>
      </c>
      <c r="AK32" s="7">
        <v>0</v>
      </c>
    </row>
    <row r="33" spans="1:37" x14ac:dyDescent="0.2">
      <c r="A33" s="2" t="s">
        <v>32</v>
      </c>
      <c r="B33" s="8">
        <v>13.5</v>
      </c>
      <c r="C33" s="9">
        <v>1</v>
      </c>
      <c r="D33" s="8">
        <v>13.5</v>
      </c>
      <c r="E33" s="10">
        <v>0</v>
      </c>
      <c r="F33" s="9" t="s">
        <v>91</v>
      </c>
      <c r="G33" s="8">
        <v>0</v>
      </c>
      <c r="H33" s="8">
        <v>0</v>
      </c>
      <c r="I33" s="9" t="s">
        <v>91</v>
      </c>
      <c r="J33" s="8">
        <v>0</v>
      </c>
      <c r="K33" s="8">
        <v>0</v>
      </c>
      <c r="L33" s="9" t="s">
        <v>91</v>
      </c>
      <c r="M33" s="8">
        <v>0</v>
      </c>
      <c r="N33" s="8">
        <v>20.420000000000002</v>
      </c>
      <c r="O33" s="9">
        <v>15</v>
      </c>
      <c r="P33" s="8">
        <v>13.5</v>
      </c>
      <c r="Q33" s="8">
        <v>20.420000000000002</v>
      </c>
      <c r="R33" s="9">
        <v>15</v>
      </c>
      <c r="S33" s="8">
        <v>13.5</v>
      </c>
      <c r="T33" s="10">
        <v>0</v>
      </c>
      <c r="U33" s="9" t="s">
        <v>91</v>
      </c>
      <c r="V33" s="8">
        <v>0</v>
      </c>
      <c r="W33" s="10">
        <v>14.75</v>
      </c>
      <c r="X33" s="32">
        <v>4</v>
      </c>
      <c r="Y33" s="7">
        <v>13.5</v>
      </c>
      <c r="Z33" s="7">
        <v>0</v>
      </c>
      <c r="AA33" s="7" t="s">
        <v>91</v>
      </c>
      <c r="AB33" s="64">
        <v>0</v>
      </c>
      <c r="AC33" s="7">
        <v>0</v>
      </c>
      <c r="AD33" s="32" t="s">
        <v>91</v>
      </c>
      <c r="AE33" s="7">
        <v>0</v>
      </c>
      <c r="AF33" s="7">
        <v>0</v>
      </c>
      <c r="AG33" s="32" t="s">
        <v>91</v>
      </c>
      <c r="AH33" s="7">
        <v>0</v>
      </c>
      <c r="AI33" s="7">
        <v>0</v>
      </c>
      <c r="AJ33" s="32" t="s">
        <v>91</v>
      </c>
      <c r="AK33" s="7">
        <v>0</v>
      </c>
    </row>
    <row r="34" spans="1:37" x14ac:dyDescent="0.2">
      <c r="A34" s="2" t="s">
        <v>33</v>
      </c>
      <c r="B34" s="8">
        <f>77769/2080</f>
        <v>37.388942307692311</v>
      </c>
      <c r="C34" s="9">
        <v>2</v>
      </c>
      <c r="D34" s="8">
        <v>0</v>
      </c>
      <c r="E34" s="8">
        <f>53570/2080</f>
        <v>25.754807692307693</v>
      </c>
      <c r="F34" s="9">
        <v>8</v>
      </c>
      <c r="G34" s="8">
        <v>0</v>
      </c>
      <c r="H34" s="8">
        <f>59433/2080</f>
        <v>28.573557692307691</v>
      </c>
      <c r="I34" s="9">
        <v>30</v>
      </c>
      <c r="J34" s="8">
        <v>0</v>
      </c>
      <c r="K34" s="8">
        <v>26.54</v>
      </c>
      <c r="L34" s="9">
        <v>8</v>
      </c>
      <c r="M34" s="8">
        <v>0</v>
      </c>
      <c r="N34" s="8">
        <f>86871/2080</f>
        <v>41.76490384615385</v>
      </c>
      <c r="O34" s="9">
        <v>14</v>
      </c>
      <c r="P34" s="8">
        <v>0</v>
      </c>
      <c r="Q34" s="8">
        <f>86871/2080</f>
        <v>41.76490384615385</v>
      </c>
      <c r="R34" s="9">
        <v>14</v>
      </c>
      <c r="S34" s="8">
        <f>47590/2080</f>
        <v>22.879807692307693</v>
      </c>
      <c r="T34" s="8">
        <v>20.54</v>
      </c>
      <c r="U34" s="9">
        <v>4</v>
      </c>
      <c r="V34" s="8">
        <v>0</v>
      </c>
      <c r="W34" s="7">
        <v>0</v>
      </c>
      <c r="X34" s="32" t="s">
        <v>91</v>
      </c>
      <c r="Y34" s="7">
        <v>0</v>
      </c>
      <c r="Z34" s="7">
        <f>77155/2080</f>
        <v>37.09375</v>
      </c>
      <c r="AA34" s="32">
        <v>18</v>
      </c>
      <c r="AB34" s="8">
        <v>0</v>
      </c>
      <c r="AC34" s="7">
        <v>29.8</v>
      </c>
      <c r="AD34" s="32" t="s">
        <v>91</v>
      </c>
      <c r="AE34" s="7">
        <v>29.8</v>
      </c>
      <c r="AF34" s="7">
        <v>0</v>
      </c>
      <c r="AG34" s="32" t="s">
        <v>91</v>
      </c>
      <c r="AH34" s="7">
        <v>0</v>
      </c>
      <c r="AI34" s="7">
        <f>48880/2080</f>
        <v>23.5</v>
      </c>
      <c r="AJ34" s="32">
        <v>8</v>
      </c>
      <c r="AK34" s="7">
        <v>0</v>
      </c>
    </row>
    <row r="35" spans="1:37" x14ac:dyDescent="0.2">
      <c r="A35" s="2" t="s">
        <v>34</v>
      </c>
      <c r="B35" s="8">
        <v>26.66</v>
      </c>
      <c r="C35" s="9">
        <v>7</v>
      </c>
      <c r="D35" s="8">
        <v>0</v>
      </c>
      <c r="E35" s="8">
        <v>0</v>
      </c>
      <c r="F35" s="9" t="s">
        <v>91</v>
      </c>
      <c r="G35" s="8">
        <v>0</v>
      </c>
      <c r="H35" s="8">
        <v>0</v>
      </c>
      <c r="I35" s="46" t="s">
        <v>91</v>
      </c>
      <c r="J35" s="8">
        <v>0</v>
      </c>
      <c r="K35" s="8">
        <v>0</v>
      </c>
      <c r="L35" s="9" t="s">
        <v>91</v>
      </c>
      <c r="M35" s="8">
        <v>0</v>
      </c>
      <c r="N35" s="8">
        <v>31.05</v>
      </c>
      <c r="O35" s="9">
        <v>24</v>
      </c>
      <c r="P35" s="8">
        <v>18.84</v>
      </c>
      <c r="Q35" s="8">
        <v>0</v>
      </c>
      <c r="R35" s="46" t="s">
        <v>91</v>
      </c>
      <c r="S35" s="8">
        <v>0</v>
      </c>
      <c r="T35" s="8">
        <v>24.52</v>
      </c>
      <c r="U35" s="9">
        <v>30</v>
      </c>
      <c r="V35" s="8">
        <v>0</v>
      </c>
      <c r="W35" s="7">
        <v>0</v>
      </c>
      <c r="X35" s="47" t="s">
        <v>91</v>
      </c>
      <c r="Y35" s="7">
        <v>0</v>
      </c>
      <c r="Z35" s="7">
        <v>26.77</v>
      </c>
      <c r="AA35" s="32">
        <v>2</v>
      </c>
      <c r="AB35" s="8"/>
      <c r="AC35" s="7">
        <v>20.97</v>
      </c>
      <c r="AD35" s="32">
        <v>2</v>
      </c>
      <c r="AE35" s="7">
        <v>0</v>
      </c>
      <c r="AF35" s="7">
        <v>0</v>
      </c>
      <c r="AG35" s="47" t="s">
        <v>91</v>
      </c>
      <c r="AH35" s="7">
        <v>0</v>
      </c>
      <c r="AI35" s="7">
        <v>0</v>
      </c>
      <c r="AJ35" s="47" t="s">
        <v>91</v>
      </c>
      <c r="AK35" s="7">
        <v>0</v>
      </c>
    </row>
    <row r="36" spans="1:37" x14ac:dyDescent="0.2">
      <c r="A36" s="2" t="s">
        <v>35</v>
      </c>
      <c r="B36" s="8">
        <v>30.53</v>
      </c>
      <c r="C36" s="9">
        <v>9</v>
      </c>
      <c r="D36" s="8">
        <v>24.4</v>
      </c>
      <c r="E36" s="8">
        <v>0</v>
      </c>
      <c r="F36" s="9" t="s">
        <v>91</v>
      </c>
      <c r="G36" s="8">
        <v>0</v>
      </c>
      <c r="H36" s="8">
        <v>41.45</v>
      </c>
      <c r="I36" s="9">
        <v>41.45</v>
      </c>
      <c r="J36" s="8">
        <v>31.96</v>
      </c>
      <c r="K36" s="8">
        <v>0</v>
      </c>
      <c r="L36" s="9" t="s">
        <v>91</v>
      </c>
      <c r="M36" s="8">
        <v>0</v>
      </c>
      <c r="N36" s="8">
        <v>33.450000000000003</v>
      </c>
      <c r="O36" s="9">
        <v>17</v>
      </c>
      <c r="P36" s="8">
        <v>27.42</v>
      </c>
      <c r="Q36" s="8">
        <v>29.67</v>
      </c>
      <c r="R36" s="9">
        <v>12</v>
      </c>
      <c r="S36" s="8">
        <v>25.87</v>
      </c>
      <c r="T36" s="8">
        <v>26.14</v>
      </c>
      <c r="U36" s="9">
        <v>16</v>
      </c>
      <c r="V36" s="8">
        <v>20.68</v>
      </c>
      <c r="W36" s="7">
        <f>79955.2/2080</f>
        <v>38.44</v>
      </c>
      <c r="X36" s="32">
        <v>2</v>
      </c>
      <c r="Y36" s="7">
        <v>27.42</v>
      </c>
      <c r="Z36" s="7">
        <v>47.58</v>
      </c>
      <c r="AA36" s="32">
        <v>21</v>
      </c>
      <c r="AB36" s="8">
        <v>35.17</v>
      </c>
      <c r="AC36" s="7">
        <v>25.7</v>
      </c>
      <c r="AD36" s="32">
        <v>1</v>
      </c>
      <c r="AE36" s="7">
        <v>24.4</v>
      </c>
      <c r="AF36" s="7">
        <v>0</v>
      </c>
      <c r="AG36" s="32" t="s">
        <v>91</v>
      </c>
      <c r="AH36" s="7">
        <v>0</v>
      </c>
      <c r="AI36" s="7">
        <v>29.12</v>
      </c>
      <c r="AJ36" s="32">
        <v>20</v>
      </c>
      <c r="AK36" s="7">
        <v>21.72</v>
      </c>
    </row>
    <row r="37" spans="1:37" x14ac:dyDescent="0.2">
      <c r="A37" s="2" t="s">
        <v>36</v>
      </c>
      <c r="B37" s="8">
        <v>0</v>
      </c>
      <c r="C37" s="9" t="s">
        <v>91</v>
      </c>
      <c r="D37" s="8">
        <v>0</v>
      </c>
      <c r="E37" s="8">
        <v>0</v>
      </c>
      <c r="F37" s="9" t="s">
        <v>91</v>
      </c>
      <c r="G37" s="8">
        <v>0</v>
      </c>
      <c r="H37" s="8">
        <f>45475.25/2080</f>
        <v>21.863100961538461</v>
      </c>
      <c r="I37" s="9">
        <v>17</v>
      </c>
      <c r="J37" s="8">
        <v>0</v>
      </c>
      <c r="K37" s="8">
        <v>19.86</v>
      </c>
      <c r="L37" s="9">
        <v>28</v>
      </c>
      <c r="M37" s="8">
        <v>0</v>
      </c>
      <c r="N37" s="8">
        <v>18.5</v>
      </c>
      <c r="O37" s="9" t="s">
        <v>91</v>
      </c>
      <c r="P37" s="8">
        <v>0</v>
      </c>
      <c r="Q37" s="8">
        <v>0</v>
      </c>
      <c r="R37" s="9" t="s">
        <v>91</v>
      </c>
      <c r="S37" s="8">
        <v>0</v>
      </c>
      <c r="T37" s="8">
        <v>18.5</v>
      </c>
      <c r="U37" s="9">
        <v>4</v>
      </c>
      <c r="V37" s="8">
        <v>0</v>
      </c>
      <c r="W37" s="7">
        <v>11.36</v>
      </c>
      <c r="X37" s="32">
        <v>14</v>
      </c>
      <c r="Y37" s="7">
        <v>0</v>
      </c>
      <c r="Z37" s="7">
        <v>0</v>
      </c>
      <c r="AA37" s="7" t="s">
        <v>91</v>
      </c>
      <c r="AB37" s="8">
        <v>0</v>
      </c>
      <c r="AC37" s="7">
        <v>16.920000000000002</v>
      </c>
      <c r="AD37" s="32">
        <v>1</v>
      </c>
      <c r="AE37" s="7">
        <v>0</v>
      </c>
      <c r="AF37" s="7">
        <v>0</v>
      </c>
      <c r="AG37" s="32" t="s">
        <v>91</v>
      </c>
      <c r="AH37" s="7">
        <v>0</v>
      </c>
      <c r="AI37" s="7">
        <v>0</v>
      </c>
      <c r="AJ37" s="32" t="s">
        <v>91</v>
      </c>
      <c r="AK37" s="7">
        <v>0</v>
      </c>
    </row>
    <row r="38" spans="1:37" x14ac:dyDescent="0.2">
      <c r="A38" s="2" t="s">
        <v>37</v>
      </c>
      <c r="B38" s="8">
        <v>26.92</v>
      </c>
      <c r="C38" s="9">
        <v>14</v>
      </c>
      <c r="D38" s="8">
        <v>15.17</v>
      </c>
      <c r="E38" s="8">
        <v>0</v>
      </c>
      <c r="F38" s="9" t="s">
        <v>91</v>
      </c>
      <c r="G38" s="8">
        <v>0</v>
      </c>
      <c r="H38" s="8">
        <v>26.15</v>
      </c>
      <c r="I38" s="9">
        <v>9</v>
      </c>
      <c r="J38" s="8">
        <v>18.149999999999999</v>
      </c>
      <c r="K38" s="8">
        <v>0</v>
      </c>
      <c r="L38" s="9" t="s">
        <v>91</v>
      </c>
      <c r="M38" s="8">
        <v>0</v>
      </c>
      <c r="N38" s="8">
        <v>23.07</v>
      </c>
      <c r="O38" s="9">
        <v>19</v>
      </c>
      <c r="P38" s="8">
        <v>16.739999999999998</v>
      </c>
      <c r="Q38" s="8">
        <v>16.739999999999998</v>
      </c>
      <c r="R38" s="9" t="s">
        <v>91</v>
      </c>
      <c r="S38" s="8">
        <v>0</v>
      </c>
      <c r="T38" s="8">
        <v>0</v>
      </c>
      <c r="U38" s="9" t="s">
        <v>91</v>
      </c>
      <c r="V38" s="8">
        <v>0</v>
      </c>
      <c r="W38" s="7">
        <v>0</v>
      </c>
      <c r="X38" s="32" t="s">
        <v>91</v>
      </c>
      <c r="Y38" s="7">
        <v>0</v>
      </c>
      <c r="Z38" s="7">
        <v>0</v>
      </c>
      <c r="AA38" s="7" t="s">
        <v>91</v>
      </c>
      <c r="AB38" s="8">
        <v>0</v>
      </c>
      <c r="AC38" s="7">
        <v>19.86</v>
      </c>
      <c r="AD38" s="32">
        <v>4</v>
      </c>
      <c r="AE38" s="7">
        <v>19.53</v>
      </c>
      <c r="AF38" s="7" t="s">
        <v>95</v>
      </c>
      <c r="AG38" s="32" t="s">
        <v>91</v>
      </c>
      <c r="AH38" s="7">
        <v>0</v>
      </c>
      <c r="AI38" s="7">
        <v>0</v>
      </c>
      <c r="AJ38" s="32" t="s">
        <v>91</v>
      </c>
      <c r="AK38" s="7">
        <v>0</v>
      </c>
    </row>
    <row r="39" spans="1:37" x14ac:dyDescent="0.2">
      <c r="A39" s="2" t="s">
        <v>38</v>
      </c>
      <c r="B39" s="8">
        <v>23.7</v>
      </c>
      <c r="C39" s="9">
        <v>14</v>
      </c>
      <c r="D39" s="8">
        <v>18.03</v>
      </c>
      <c r="E39" s="8">
        <v>0</v>
      </c>
      <c r="F39" s="9" t="s">
        <v>91</v>
      </c>
      <c r="G39" s="8">
        <v>0</v>
      </c>
      <c r="H39" s="8">
        <v>26.74</v>
      </c>
      <c r="I39" s="9">
        <v>17</v>
      </c>
      <c r="J39" s="8">
        <v>14.86</v>
      </c>
      <c r="K39" s="8">
        <v>26.75</v>
      </c>
      <c r="L39" s="9">
        <v>5</v>
      </c>
      <c r="M39" s="8">
        <v>22.85</v>
      </c>
      <c r="N39" s="8">
        <v>27.58</v>
      </c>
      <c r="O39" s="9">
        <v>17</v>
      </c>
      <c r="P39" s="8">
        <v>16.850000000000001</v>
      </c>
      <c r="Q39" s="8">
        <v>24.02</v>
      </c>
      <c r="R39" s="9">
        <v>4</v>
      </c>
      <c r="S39" s="8">
        <v>20.53</v>
      </c>
      <c r="T39" s="8">
        <v>22.59</v>
      </c>
      <c r="U39" s="9">
        <v>6</v>
      </c>
      <c r="V39" s="8">
        <v>17.309999999999999</v>
      </c>
      <c r="W39" s="7">
        <v>27.82</v>
      </c>
      <c r="X39" s="32">
        <v>5</v>
      </c>
      <c r="Y39" s="7">
        <v>23.08</v>
      </c>
      <c r="Z39" s="7">
        <v>32.42</v>
      </c>
      <c r="AA39" s="32">
        <v>11</v>
      </c>
      <c r="AB39" s="8">
        <v>18.989999999999998</v>
      </c>
      <c r="AC39" s="7">
        <v>0</v>
      </c>
      <c r="AD39" s="47" t="s">
        <v>91</v>
      </c>
      <c r="AE39" s="7">
        <v>0</v>
      </c>
      <c r="AF39" s="7">
        <v>112</v>
      </c>
      <c r="AG39" s="32">
        <v>15</v>
      </c>
      <c r="AH39" s="7">
        <v>70</v>
      </c>
      <c r="AI39" s="7">
        <v>0</v>
      </c>
      <c r="AJ39" s="47" t="s">
        <v>91</v>
      </c>
      <c r="AK39" s="7">
        <v>0</v>
      </c>
    </row>
    <row r="40" spans="1:37" x14ac:dyDescent="0.2">
      <c r="A40" s="2" t="s">
        <v>39</v>
      </c>
      <c r="B40" s="8">
        <v>27.48</v>
      </c>
      <c r="C40" s="9">
        <v>20</v>
      </c>
      <c r="D40" s="8">
        <v>26.28</v>
      </c>
      <c r="E40" s="8">
        <v>0</v>
      </c>
      <c r="F40" s="9" t="s">
        <v>91</v>
      </c>
      <c r="G40" s="8">
        <v>0</v>
      </c>
      <c r="H40" s="8">
        <v>0</v>
      </c>
      <c r="I40" s="9" t="s">
        <v>91</v>
      </c>
      <c r="J40" s="8">
        <v>0</v>
      </c>
      <c r="K40" s="8">
        <v>21.29</v>
      </c>
      <c r="L40" s="9">
        <v>24</v>
      </c>
      <c r="M40" s="8">
        <v>19</v>
      </c>
      <c r="N40" s="8">
        <v>21.72</v>
      </c>
      <c r="O40" s="9">
        <v>19</v>
      </c>
      <c r="P40" s="8">
        <v>0</v>
      </c>
      <c r="Q40" s="8">
        <v>0</v>
      </c>
      <c r="R40" s="9" t="s">
        <v>91</v>
      </c>
      <c r="S40" s="8">
        <v>0</v>
      </c>
      <c r="T40" s="8">
        <v>22.18</v>
      </c>
      <c r="U40" s="9">
        <v>27</v>
      </c>
      <c r="V40" s="8">
        <v>0</v>
      </c>
      <c r="W40" s="7">
        <v>0</v>
      </c>
      <c r="X40" s="32" t="s">
        <v>91</v>
      </c>
      <c r="Y40" s="7">
        <v>0</v>
      </c>
      <c r="Z40" s="7">
        <v>0</v>
      </c>
      <c r="AA40" s="7" t="s">
        <v>91</v>
      </c>
      <c r="AB40" s="8">
        <v>0</v>
      </c>
      <c r="AC40" s="7">
        <v>27.48</v>
      </c>
      <c r="AD40" s="32">
        <v>20</v>
      </c>
      <c r="AE40" s="7">
        <v>26.28</v>
      </c>
      <c r="AF40" s="7">
        <v>39.21</v>
      </c>
      <c r="AG40" s="32">
        <v>3</v>
      </c>
      <c r="AH40" s="7">
        <v>38.25</v>
      </c>
      <c r="AI40" s="7">
        <v>0</v>
      </c>
      <c r="AJ40" s="32" t="s">
        <v>91</v>
      </c>
      <c r="AK40" s="7">
        <v>0</v>
      </c>
    </row>
    <row r="41" spans="1:37" x14ac:dyDescent="0.2">
      <c r="A41" s="2" t="s">
        <v>40</v>
      </c>
      <c r="B41" s="8">
        <v>23.56</v>
      </c>
      <c r="C41" s="9">
        <v>12</v>
      </c>
      <c r="D41" s="8">
        <v>19.260000000000002</v>
      </c>
      <c r="E41" s="8">
        <v>22.52</v>
      </c>
      <c r="F41" s="9">
        <v>1</v>
      </c>
      <c r="G41" s="8">
        <v>19.260000000000002</v>
      </c>
      <c r="H41" s="22">
        <v>22.52</v>
      </c>
      <c r="I41" s="9">
        <v>1</v>
      </c>
      <c r="J41" s="8">
        <v>19.260000000000002</v>
      </c>
      <c r="K41" s="8">
        <v>21.85</v>
      </c>
      <c r="L41" s="9">
        <v>29</v>
      </c>
      <c r="M41" s="8">
        <v>16.329999999999998</v>
      </c>
      <c r="N41" s="8">
        <v>16.93</v>
      </c>
      <c r="O41" s="9">
        <v>5</v>
      </c>
      <c r="P41" s="8">
        <v>13.96</v>
      </c>
      <c r="Q41" s="8">
        <v>20.73</v>
      </c>
      <c r="R41" s="9">
        <v>25</v>
      </c>
      <c r="S41" s="8">
        <v>15.47</v>
      </c>
      <c r="T41" s="22">
        <v>18.54</v>
      </c>
      <c r="U41" s="9">
        <v>1</v>
      </c>
      <c r="V41" s="22">
        <v>18</v>
      </c>
      <c r="W41" s="33">
        <v>23.56</v>
      </c>
      <c r="X41" s="32">
        <v>4</v>
      </c>
      <c r="Y41" s="33">
        <v>19.260000000000002</v>
      </c>
      <c r="Z41" s="33">
        <v>0</v>
      </c>
      <c r="AA41" s="47" t="s">
        <v>91</v>
      </c>
      <c r="AB41" s="8">
        <v>0</v>
      </c>
      <c r="AC41" s="7">
        <v>0</v>
      </c>
      <c r="AD41" s="47" t="s">
        <v>91</v>
      </c>
      <c r="AE41" s="7">
        <v>0</v>
      </c>
      <c r="AF41" s="7">
        <v>0</v>
      </c>
      <c r="AG41" s="47" t="s">
        <v>91</v>
      </c>
      <c r="AH41" s="7">
        <v>0</v>
      </c>
      <c r="AI41" s="7">
        <v>0</v>
      </c>
      <c r="AJ41" s="47" t="s">
        <v>91</v>
      </c>
      <c r="AK41" s="7">
        <v>0</v>
      </c>
    </row>
    <row r="42" spans="1:37" x14ac:dyDescent="0.2">
      <c r="A42" s="2" t="s">
        <v>41</v>
      </c>
      <c r="B42" s="8">
        <v>37.56</v>
      </c>
      <c r="C42" s="9">
        <v>2</v>
      </c>
      <c r="D42" s="8">
        <v>33.99</v>
      </c>
      <c r="E42" s="8">
        <v>45.97</v>
      </c>
      <c r="F42" s="9">
        <v>6</v>
      </c>
      <c r="G42" s="8">
        <v>40.1</v>
      </c>
      <c r="H42" s="8">
        <v>35.17</v>
      </c>
      <c r="I42" s="9">
        <v>21</v>
      </c>
      <c r="J42" s="8">
        <v>28.8</v>
      </c>
      <c r="K42" s="8">
        <v>32.39</v>
      </c>
      <c r="L42" s="9">
        <v>11</v>
      </c>
      <c r="M42" s="8">
        <v>25.72</v>
      </c>
      <c r="N42" s="8">
        <v>26.31</v>
      </c>
      <c r="O42" s="9">
        <v>10</v>
      </c>
      <c r="P42" s="8">
        <v>22.96</v>
      </c>
      <c r="Q42" s="8">
        <v>0</v>
      </c>
      <c r="R42" s="9" t="s">
        <v>91</v>
      </c>
      <c r="S42" s="8">
        <v>0</v>
      </c>
      <c r="T42" s="8">
        <v>25.78</v>
      </c>
      <c r="U42" s="9">
        <v>5</v>
      </c>
      <c r="V42" s="8">
        <v>22.96</v>
      </c>
      <c r="W42" s="7">
        <v>34.69</v>
      </c>
      <c r="X42" s="32">
        <v>13</v>
      </c>
      <c r="Y42" s="7">
        <v>28.8</v>
      </c>
      <c r="Z42" s="7">
        <v>34.69</v>
      </c>
      <c r="AA42" s="32">
        <v>13</v>
      </c>
      <c r="AB42" s="8">
        <v>28.8</v>
      </c>
      <c r="AC42" s="7">
        <v>33.340000000000003</v>
      </c>
      <c r="AD42" s="32">
        <v>13</v>
      </c>
      <c r="AE42" s="7">
        <v>28.8</v>
      </c>
      <c r="AF42" s="7">
        <v>0</v>
      </c>
      <c r="AG42" s="32" t="s">
        <v>91</v>
      </c>
      <c r="AH42" s="7">
        <v>0</v>
      </c>
      <c r="AI42" s="7">
        <v>22.23</v>
      </c>
      <c r="AJ42" s="32">
        <v>2</v>
      </c>
      <c r="AK42" s="7">
        <v>20.87</v>
      </c>
    </row>
    <row r="43" spans="1:37" x14ac:dyDescent="0.2">
      <c r="A43" s="2" t="s">
        <v>42</v>
      </c>
      <c r="B43" s="8">
        <v>37.729999999999997</v>
      </c>
      <c r="C43" s="9" t="s">
        <v>91</v>
      </c>
      <c r="D43" s="8">
        <v>24.88</v>
      </c>
      <c r="E43" s="8">
        <v>0</v>
      </c>
      <c r="F43" s="9" t="s">
        <v>91</v>
      </c>
      <c r="G43" s="8">
        <v>0</v>
      </c>
      <c r="H43" s="8">
        <v>0</v>
      </c>
      <c r="I43" s="46" t="s">
        <v>91</v>
      </c>
      <c r="J43" s="8">
        <v>0</v>
      </c>
      <c r="K43" s="8">
        <v>0</v>
      </c>
      <c r="L43" s="9" t="s">
        <v>91</v>
      </c>
      <c r="M43" s="8">
        <v>0</v>
      </c>
      <c r="N43" s="8">
        <v>38.69</v>
      </c>
      <c r="O43" s="9" t="s">
        <v>91</v>
      </c>
      <c r="P43" s="8">
        <v>31.2</v>
      </c>
      <c r="Q43" s="8">
        <v>27.53</v>
      </c>
      <c r="R43" s="46" t="s">
        <v>91</v>
      </c>
      <c r="S43" s="8">
        <v>22.21</v>
      </c>
      <c r="T43" s="8">
        <v>31.67</v>
      </c>
      <c r="U43" s="46" t="s">
        <v>91</v>
      </c>
      <c r="V43" s="8">
        <v>22.21</v>
      </c>
      <c r="W43" s="7">
        <v>34.54</v>
      </c>
      <c r="X43" s="47" t="s">
        <v>91</v>
      </c>
      <c r="Y43" s="7">
        <v>24.88</v>
      </c>
      <c r="Z43" s="7">
        <v>0</v>
      </c>
      <c r="AA43" s="47" t="s">
        <v>91</v>
      </c>
      <c r="AB43" s="8">
        <v>0</v>
      </c>
      <c r="AC43" s="7">
        <v>25.98</v>
      </c>
      <c r="AD43" s="47" t="s">
        <v>91</v>
      </c>
      <c r="AE43" s="7">
        <v>19.829999999999998</v>
      </c>
      <c r="AF43" s="7">
        <v>55.65</v>
      </c>
      <c r="AG43" s="47" t="s">
        <v>91</v>
      </c>
      <c r="AH43" s="7">
        <v>46.03</v>
      </c>
      <c r="AI43" s="7">
        <v>38.380000000000003</v>
      </c>
      <c r="AJ43" s="47" t="s">
        <v>91</v>
      </c>
      <c r="AK43" s="7">
        <v>31.2</v>
      </c>
    </row>
    <row r="44" spans="1:37" x14ac:dyDescent="0.2">
      <c r="A44" s="2" t="s">
        <v>43</v>
      </c>
      <c r="B44" s="8">
        <v>32.08</v>
      </c>
      <c r="C44" s="9">
        <v>23</v>
      </c>
      <c r="D44" s="8">
        <v>26.61</v>
      </c>
      <c r="E44" s="8">
        <v>0</v>
      </c>
      <c r="F44" s="9" t="s">
        <v>91</v>
      </c>
      <c r="G44" s="8">
        <v>0</v>
      </c>
      <c r="H44" s="8">
        <v>36.89</v>
      </c>
      <c r="I44" s="9">
        <v>18</v>
      </c>
      <c r="J44" s="8">
        <v>32.19</v>
      </c>
      <c r="K44" s="8">
        <v>0</v>
      </c>
      <c r="L44" s="9" t="s">
        <v>91</v>
      </c>
      <c r="M44" s="8">
        <v>0</v>
      </c>
      <c r="N44" s="8">
        <v>0</v>
      </c>
      <c r="O44" s="9" t="s">
        <v>91</v>
      </c>
      <c r="P44" s="8">
        <v>0</v>
      </c>
      <c r="Q44" s="8">
        <v>29.16</v>
      </c>
      <c r="R44" s="9">
        <v>18</v>
      </c>
      <c r="S44" s="8">
        <v>24.19</v>
      </c>
      <c r="T44" s="8">
        <v>23.32</v>
      </c>
      <c r="U44" s="9">
        <v>9</v>
      </c>
      <c r="V44" s="8">
        <v>19.2</v>
      </c>
      <c r="W44" s="7">
        <v>0</v>
      </c>
      <c r="X44" s="32" t="s">
        <v>91</v>
      </c>
      <c r="Y44" s="7">
        <v>0</v>
      </c>
      <c r="Z44" s="7">
        <v>41.08</v>
      </c>
      <c r="AA44" s="32">
        <v>8</v>
      </c>
      <c r="AB44" s="8">
        <v>26.61</v>
      </c>
      <c r="AC44" s="7">
        <v>24.54</v>
      </c>
      <c r="AD44" s="32">
        <v>14</v>
      </c>
      <c r="AE44" s="7">
        <v>24.19</v>
      </c>
      <c r="AF44" s="7">
        <v>0</v>
      </c>
      <c r="AG44" s="32" t="s">
        <v>91</v>
      </c>
      <c r="AH44" s="7">
        <v>0</v>
      </c>
      <c r="AI44" s="7">
        <v>38.21</v>
      </c>
      <c r="AJ44" s="32">
        <v>2</v>
      </c>
      <c r="AK44" s="7">
        <v>29.27</v>
      </c>
    </row>
    <row r="45" spans="1:37" x14ac:dyDescent="0.2">
      <c r="A45" s="4" t="s">
        <v>44</v>
      </c>
      <c r="B45" s="17">
        <v>19.5</v>
      </c>
      <c r="C45" s="13">
        <v>2</v>
      </c>
      <c r="D45" s="17">
        <v>0</v>
      </c>
      <c r="E45" s="17">
        <v>0</v>
      </c>
      <c r="F45" s="9" t="s">
        <v>91</v>
      </c>
      <c r="G45" s="17">
        <v>0</v>
      </c>
      <c r="H45" s="17">
        <v>26.44</v>
      </c>
      <c r="I45" s="13">
        <v>1</v>
      </c>
      <c r="J45" s="17">
        <v>26.44</v>
      </c>
      <c r="K45" s="51" t="s">
        <v>200</v>
      </c>
      <c r="L45" s="9" t="s">
        <v>91</v>
      </c>
      <c r="M45" s="22">
        <v>0</v>
      </c>
      <c r="N45" s="17">
        <v>25.86</v>
      </c>
      <c r="O45" s="55">
        <v>21</v>
      </c>
      <c r="P45" s="17">
        <v>0</v>
      </c>
      <c r="Q45" s="54" t="s">
        <v>95</v>
      </c>
      <c r="R45" s="46" t="s">
        <v>91</v>
      </c>
      <c r="S45" s="17">
        <v>0</v>
      </c>
      <c r="T45" s="17">
        <v>27.26</v>
      </c>
      <c r="U45" s="13">
        <v>21</v>
      </c>
      <c r="V45" s="17">
        <v>0</v>
      </c>
      <c r="W45" s="15">
        <v>22.12</v>
      </c>
      <c r="X45" s="35">
        <v>3</v>
      </c>
      <c r="Y45" s="15">
        <v>0</v>
      </c>
      <c r="Z45" s="15">
        <v>32.5</v>
      </c>
      <c r="AA45" s="35">
        <v>1</v>
      </c>
      <c r="AB45" s="17">
        <v>32.5</v>
      </c>
      <c r="AC45" s="56" t="s">
        <v>95</v>
      </c>
      <c r="AD45" s="57" t="s">
        <v>91</v>
      </c>
      <c r="AE45" s="15">
        <v>0</v>
      </c>
      <c r="AF45" s="15">
        <v>0</v>
      </c>
      <c r="AG45" s="57" t="s">
        <v>91</v>
      </c>
      <c r="AH45" s="15">
        <v>0</v>
      </c>
      <c r="AI45" s="15">
        <v>0</v>
      </c>
      <c r="AJ45" s="57" t="s">
        <v>91</v>
      </c>
      <c r="AK45" s="7">
        <v>0</v>
      </c>
    </row>
    <row r="46" spans="1:37" x14ac:dyDescent="0.2">
      <c r="AI46" s="49"/>
    </row>
    <row r="47" spans="1:37" x14ac:dyDescent="0.2">
      <c r="O47" t="s">
        <v>202</v>
      </c>
      <c r="AI47" s="49"/>
    </row>
  </sheetData>
  <phoneticPr fontId="4" type="noConversion"/>
  <printOptions horizontalCentered="1"/>
  <pageMargins left="0.25" right="0.25" top="0.85" bottom="0" header="0.2" footer="0"/>
  <pageSetup orientation="portrait" horizontalDpi="4294967292" verticalDpi="4294967292"/>
  <headerFooter>
    <oddHeader>&amp;L &amp;18 &amp;K03-0192020 IAC Salary Survey&amp;R&amp;K03+034Department Heads</oddHead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"/>
  <sheetViews>
    <sheetView showGridLines="0" view="pageLayout" zoomScale="120" zoomScaleNormal="120" zoomScalePageLayoutView="120" workbookViewId="0"/>
  </sheetViews>
  <sheetFormatPr baseColWidth="10" defaultColWidth="10.83203125" defaultRowHeight="16" x14ac:dyDescent="0.2"/>
  <cols>
    <col min="1" max="1" width="11" style="3" customWidth="1"/>
    <col min="2" max="6" width="10.83203125" style="3"/>
    <col min="7" max="7" width="10.83203125" style="3" customWidth="1"/>
    <col min="8" max="8" width="11.33203125" style="3" customWidth="1"/>
    <col min="9" max="9" width="10.33203125" style="3" customWidth="1"/>
    <col min="10" max="11" width="10.1640625" style="3" customWidth="1"/>
    <col min="12" max="16384" width="10.83203125" style="3"/>
  </cols>
  <sheetData>
    <row r="1" spans="1:12" x14ac:dyDescent="0.2">
      <c r="A1" s="1" t="s">
        <v>0</v>
      </c>
      <c r="B1" s="45" t="s">
        <v>191</v>
      </c>
      <c r="C1" s="1" t="s">
        <v>90</v>
      </c>
      <c r="D1" s="1" t="s">
        <v>46</v>
      </c>
      <c r="E1" s="1" t="s">
        <v>73</v>
      </c>
      <c r="F1" s="1" t="s">
        <v>89</v>
      </c>
      <c r="G1" s="1" t="s">
        <v>79</v>
      </c>
      <c r="H1" s="1" t="s">
        <v>80</v>
      </c>
      <c r="I1" s="1" t="s">
        <v>81</v>
      </c>
      <c r="J1" s="1" t="s">
        <v>82</v>
      </c>
      <c r="K1" s="1" t="s">
        <v>83</v>
      </c>
      <c r="L1" s="2"/>
    </row>
    <row r="2" spans="1:12" x14ac:dyDescent="0.2">
      <c r="A2" s="4" t="s">
        <v>1</v>
      </c>
      <c r="B2" s="18">
        <v>469966</v>
      </c>
      <c r="C2" s="5">
        <v>2006</v>
      </c>
      <c r="D2" s="19">
        <v>106306</v>
      </c>
      <c r="E2" s="19">
        <v>115244</v>
      </c>
      <c r="F2" s="19">
        <v>115245</v>
      </c>
      <c r="G2" s="19">
        <v>115245</v>
      </c>
      <c r="H2" s="19">
        <v>106305</v>
      </c>
      <c r="I2" s="19">
        <v>165175</v>
      </c>
      <c r="J2" s="19">
        <v>140639</v>
      </c>
      <c r="K2" s="19">
        <v>106306</v>
      </c>
      <c r="L2" s="8"/>
    </row>
    <row r="3" spans="1:12" x14ac:dyDescent="0.2">
      <c r="A3" s="2" t="s">
        <v>2</v>
      </c>
      <c r="B3" s="18">
        <v>4250</v>
      </c>
      <c r="C3" s="5">
        <v>89</v>
      </c>
      <c r="D3" s="19">
        <v>61984</v>
      </c>
      <c r="E3" s="19">
        <v>65014.04</v>
      </c>
      <c r="F3" s="19">
        <v>32110</v>
      </c>
      <c r="G3" s="19">
        <v>32110</v>
      </c>
      <c r="H3" s="19">
        <v>5304</v>
      </c>
      <c r="I3" s="19">
        <v>107120</v>
      </c>
      <c r="J3" s="19">
        <v>66846</v>
      </c>
      <c r="K3" s="19">
        <v>61152</v>
      </c>
      <c r="L3" s="8"/>
    </row>
    <row r="4" spans="1:12" x14ac:dyDescent="0.2">
      <c r="A4" s="2" t="s">
        <v>3</v>
      </c>
      <c r="B4" s="18">
        <v>87138</v>
      </c>
      <c r="C4" s="5">
        <v>447</v>
      </c>
      <c r="D4" s="19">
        <v>71979.179999999993</v>
      </c>
      <c r="E4" s="19">
        <v>71979.179999999993</v>
      </c>
      <c r="F4" s="19">
        <v>71979.179999999993</v>
      </c>
      <c r="G4" s="19">
        <v>71797.179999999993</v>
      </c>
      <c r="H4" s="19">
        <v>71797.179999999993</v>
      </c>
      <c r="I4" s="19">
        <v>101364.64</v>
      </c>
      <c r="J4" s="19">
        <v>91196.82</v>
      </c>
      <c r="K4" s="19">
        <v>71979.179999999993</v>
      </c>
      <c r="L4" s="8"/>
    </row>
    <row r="5" spans="1:12" x14ac:dyDescent="0.2">
      <c r="A5" s="2" t="s">
        <v>4</v>
      </c>
      <c r="B5" s="18">
        <v>6050</v>
      </c>
      <c r="C5" s="5">
        <v>80</v>
      </c>
      <c r="D5" s="19">
        <v>67156</v>
      </c>
      <c r="E5" s="19">
        <v>67156</v>
      </c>
      <c r="F5" s="19">
        <v>19628</v>
      </c>
      <c r="G5" s="19">
        <v>19628</v>
      </c>
      <c r="H5" s="19">
        <v>7909</v>
      </c>
      <c r="I5" s="19">
        <v>63036</v>
      </c>
      <c r="J5" s="19">
        <v>71062</v>
      </c>
      <c r="K5" s="19">
        <v>67156</v>
      </c>
      <c r="L5" s="8"/>
    </row>
    <row r="6" spans="1:12" x14ac:dyDescent="0.2">
      <c r="A6" s="2" t="s">
        <v>5</v>
      </c>
      <c r="B6" s="18">
        <v>9226</v>
      </c>
      <c r="C6" s="5">
        <v>89</v>
      </c>
      <c r="D6" s="19">
        <v>45178.559999999998</v>
      </c>
      <c r="E6" s="19">
        <v>47203.92</v>
      </c>
      <c r="F6" s="19">
        <v>17551.2</v>
      </c>
      <c r="G6" s="19">
        <v>17551.2</v>
      </c>
      <c r="H6" s="19">
        <v>12730.8</v>
      </c>
      <c r="I6" s="19">
        <v>83583.600000000006</v>
      </c>
      <c r="J6" s="19">
        <v>59324.88</v>
      </c>
      <c r="K6" s="19">
        <v>45178.559999999998</v>
      </c>
      <c r="L6" s="8"/>
    </row>
    <row r="7" spans="1:12" x14ac:dyDescent="0.2">
      <c r="A7" s="2" t="s">
        <v>6</v>
      </c>
      <c r="B7" s="18">
        <v>46236</v>
      </c>
      <c r="C7" s="5">
        <v>270</v>
      </c>
      <c r="D7" s="19">
        <v>67628</v>
      </c>
      <c r="E7" s="19">
        <v>67628</v>
      </c>
      <c r="F7" s="19">
        <v>67628</v>
      </c>
      <c r="G7" s="19">
        <v>67628</v>
      </c>
      <c r="H7" s="19">
        <v>20226</v>
      </c>
      <c r="I7" s="19">
        <v>100035</v>
      </c>
      <c r="J7" s="19">
        <v>79276</v>
      </c>
      <c r="K7" s="19">
        <v>67628</v>
      </c>
      <c r="L7" s="8"/>
    </row>
    <row r="8" spans="1:12" x14ac:dyDescent="0.2">
      <c r="A8" s="2" t="s">
        <v>7</v>
      </c>
      <c r="B8" s="18">
        <v>22601</v>
      </c>
      <c r="C8" s="5">
        <v>175</v>
      </c>
      <c r="D8" s="19">
        <v>90896</v>
      </c>
      <c r="E8" s="19">
        <v>101816</v>
      </c>
      <c r="F8" s="19">
        <v>85706.33</v>
      </c>
      <c r="G8" s="19">
        <v>85706</v>
      </c>
      <c r="H8" s="19">
        <v>79137</v>
      </c>
      <c r="I8" s="19">
        <v>143026</v>
      </c>
      <c r="J8" s="19">
        <v>127715</v>
      </c>
      <c r="K8" s="19">
        <v>90896</v>
      </c>
      <c r="L8" s="8"/>
    </row>
    <row r="9" spans="1:12" x14ac:dyDescent="0.2">
      <c r="A9" s="2" t="s">
        <v>8</v>
      </c>
      <c r="B9" s="18">
        <v>7634</v>
      </c>
      <c r="C9" s="5">
        <v>126</v>
      </c>
      <c r="D9" s="19">
        <v>58493</v>
      </c>
      <c r="E9" s="19">
        <v>59000</v>
      </c>
      <c r="F9" s="19">
        <v>33457.43</v>
      </c>
      <c r="G9" s="19">
        <v>33457.43</v>
      </c>
      <c r="H9" s="19">
        <v>13261.97</v>
      </c>
      <c r="I9" s="19">
        <v>77250</v>
      </c>
      <c r="J9" s="19">
        <v>63159.67</v>
      </c>
      <c r="K9" s="19">
        <v>55000</v>
      </c>
      <c r="L9" s="8"/>
    </row>
    <row r="10" spans="1:12" x14ac:dyDescent="0.2">
      <c r="A10" s="2" t="s">
        <v>9</v>
      </c>
      <c r="B10" s="18">
        <v>44727</v>
      </c>
      <c r="C10" s="5">
        <v>449</v>
      </c>
      <c r="D10" s="19">
        <v>80340</v>
      </c>
      <c r="E10" s="19">
        <v>80340</v>
      </c>
      <c r="F10" s="19">
        <v>84500</v>
      </c>
      <c r="G10" s="19">
        <v>84500</v>
      </c>
      <c r="H10" s="19">
        <v>52124</v>
      </c>
      <c r="I10" s="19">
        <v>122000</v>
      </c>
      <c r="J10" s="19">
        <v>96000</v>
      </c>
      <c r="K10" s="19">
        <v>80340</v>
      </c>
      <c r="L10" s="8"/>
    </row>
    <row r="11" spans="1:12" x14ac:dyDescent="0.2">
      <c r="A11" s="2" t="s">
        <v>10</v>
      </c>
      <c r="B11" s="18">
        <v>116854</v>
      </c>
      <c r="C11" s="5">
        <v>614</v>
      </c>
      <c r="D11" s="19">
        <v>82760.570000000007</v>
      </c>
      <c r="E11" s="19">
        <v>82790.570000000007</v>
      </c>
      <c r="F11" s="19">
        <v>82790.570000000007</v>
      </c>
      <c r="G11" s="19">
        <v>82790.570000000007</v>
      </c>
      <c r="H11" s="19">
        <v>28283.37</v>
      </c>
      <c r="I11" s="19">
        <v>118731.3</v>
      </c>
      <c r="J11" s="19">
        <v>98268.22</v>
      </c>
      <c r="K11" s="19">
        <v>82790.570000000007</v>
      </c>
      <c r="L11" s="8"/>
    </row>
    <row r="12" spans="1:12" x14ac:dyDescent="0.2">
      <c r="A12" s="2" t="s">
        <v>11</v>
      </c>
      <c r="B12" s="18">
        <v>11948</v>
      </c>
      <c r="C12" s="5">
        <v>149</v>
      </c>
      <c r="D12" s="19">
        <v>70653</v>
      </c>
      <c r="E12" s="19">
        <v>70653</v>
      </c>
      <c r="F12" s="19">
        <v>53093</v>
      </c>
      <c r="G12" s="19">
        <v>51093</v>
      </c>
      <c r="H12" s="19">
        <v>43073</v>
      </c>
      <c r="I12" s="19">
        <v>73773</v>
      </c>
      <c r="J12" s="19">
        <v>71820</v>
      </c>
      <c r="K12" s="19">
        <v>70653</v>
      </c>
      <c r="L12" s="8"/>
    </row>
    <row r="13" spans="1:12" x14ac:dyDescent="0.2">
      <c r="A13" s="2" t="s">
        <v>12</v>
      </c>
      <c r="B13" s="18">
        <v>2611</v>
      </c>
      <c r="C13" s="5">
        <v>47</v>
      </c>
      <c r="D13" s="19">
        <v>47162.7</v>
      </c>
      <c r="E13" s="19">
        <v>47162.7</v>
      </c>
      <c r="F13" s="19">
        <v>25694</v>
      </c>
      <c r="G13" s="19">
        <v>22665</v>
      </c>
      <c r="H13" s="19">
        <v>11732</v>
      </c>
      <c r="I13" s="19">
        <v>53463</v>
      </c>
      <c r="J13" s="19">
        <v>55898.71</v>
      </c>
      <c r="K13" s="19">
        <v>47162.7</v>
      </c>
      <c r="L13" s="8"/>
    </row>
    <row r="14" spans="1:12" x14ac:dyDescent="0.2">
      <c r="A14" s="2" t="s">
        <v>13</v>
      </c>
      <c r="B14" s="18">
        <v>1127</v>
      </c>
      <c r="C14" s="5"/>
      <c r="D14" s="19"/>
      <c r="E14" s="19"/>
      <c r="F14" s="19"/>
      <c r="G14" s="19"/>
      <c r="H14" s="19"/>
      <c r="I14" s="19"/>
      <c r="J14" s="19"/>
      <c r="K14" s="19"/>
      <c r="L14" s="8"/>
    </row>
    <row r="15" spans="1:12" x14ac:dyDescent="0.2">
      <c r="A15" s="2" t="s">
        <v>14</v>
      </c>
      <c r="B15" s="18">
        <v>223499</v>
      </c>
      <c r="C15" s="5">
        <v>850</v>
      </c>
      <c r="D15" s="19">
        <v>94958</v>
      </c>
      <c r="E15" s="19">
        <v>100224</v>
      </c>
      <c r="F15" s="19">
        <v>95891</v>
      </c>
      <c r="G15" s="19">
        <v>95891</v>
      </c>
      <c r="H15" s="19">
        <v>84912</v>
      </c>
      <c r="I15" s="19">
        <v>139200</v>
      </c>
      <c r="J15" s="19">
        <v>115536</v>
      </c>
      <c r="K15" s="19">
        <v>96048</v>
      </c>
      <c r="L15" s="8"/>
    </row>
    <row r="16" spans="1:12" x14ac:dyDescent="0.2">
      <c r="A16" s="2" t="s">
        <v>15</v>
      </c>
      <c r="B16" s="18">
        <v>7060</v>
      </c>
      <c r="C16" s="5">
        <v>150</v>
      </c>
      <c r="D16" s="67">
        <v>60929.53</v>
      </c>
      <c r="E16" s="67">
        <v>58225.440000000002</v>
      </c>
      <c r="F16" s="19">
        <v>22750</v>
      </c>
      <c r="G16" s="19">
        <v>18367</v>
      </c>
      <c r="H16" s="19">
        <v>6392</v>
      </c>
      <c r="I16" s="19">
        <v>63342</v>
      </c>
      <c r="J16" s="19">
        <v>65563</v>
      </c>
      <c r="K16" s="19">
        <v>54930</v>
      </c>
      <c r="L16" s="8"/>
    </row>
    <row r="17" spans="1:12" x14ac:dyDescent="0.2">
      <c r="A17" s="2" t="s">
        <v>16</v>
      </c>
      <c r="B17" s="18">
        <v>23864</v>
      </c>
      <c r="C17" s="5">
        <v>192</v>
      </c>
      <c r="D17" s="19">
        <v>67411.41</v>
      </c>
      <c r="E17" s="19">
        <v>67411.41</v>
      </c>
      <c r="F17" s="19">
        <v>28972.95</v>
      </c>
      <c r="G17" s="19">
        <v>28972.95</v>
      </c>
      <c r="H17" s="19">
        <v>16218.37</v>
      </c>
      <c r="I17" s="19">
        <v>102240</v>
      </c>
      <c r="J17" s="19">
        <v>86134.05</v>
      </c>
      <c r="K17" s="19">
        <v>67411.41</v>
      </c>
      <c r="L17" s="8"/>
    </row>
    <row r="18" spans="1:12" x14ac:dyDescent="0.2">
      <c r="A18" s="4" t="s">
        <v>17</v>
      </c>
      <c r="B18" s="18">
        <v>852</v>
      </c>
      <c r="C18" s="5">
        <v>36</v>
      </c>
      <c r="D18" s="19">
        <v>46156</v>
      </c>
      <c r="E18" s="19">
        <v>46156</v>
      </c>
      <c r="F18" s="19">
        <v>18059</v>
      </c>
      <c r="G18" s="19">
        <v>18059</v>
      </c>
      <c r="H18" s="19">
        <v>2561</v>
      </c>
      <c r="I18" s="19">
        <v>40360</v>
      </c>
      <c r="J18" s="19">
        <v>70000</v>
      </c>
      <c r="K18" s="19">
        <v>46156</v>
      </c>
      <c r="L18" s="8"/>
    </row>
    <row r="19" spans="1:12" x14ac:dyDescent="0.2">
      <c r="A19" s="2" t="s">
        <v>18</v>
      </c>
      <c r="B19" s="18">
        <v>8758</v>
      </c>
      <c r="C19" s="5">
        <v>170</v>
      </c>
      <c r="D19" s="19">
        <v>52736.09</v>
      </c>
      <c r="E19" s="19">
        <v>53248</v>
      </c>
      <c r="F19" s="19">
        <v>32663.9</v>
      </c>
      <c r="G19" s="19">
        <v>25864.91</v>
      </c>
      <c r="H19" s="19">
        <v>11253</v>
      </c>
      <c r="I19" s="36">
        <v>77126</v>
      </c>
      <c r="J19" s="19">
        <v>61589.87</v>
      </c>
      <c r="K19" s="19">
        <v>52736.09</v>
      </c>
      <c r="L19" s="8"/>
    </row>
    <row r="20" spans="1:12" x14ac:dyDescent="0.2">
      <c r="A20" s="2" t="s">
        <v>19</v>
      </c>
      <c r="B20" s="18">
        <v>4280</v>
      </c>
      <c r="C20" s="5">
        <v>61</v>
      </c>
      <c r="D20" s="19">
        <v>46840</v>
      </c>
      <c r="E20" s="19">
        <v>46840</v>
      </c>
      <c r="F20" s="19">
        <v>26818</v>
      </c>
      <c r="G20" s="19">
        <v>26818</v>
      </c>
      <c r="H20" s="19">
        <v>12500</v>
      </c>
      <c r="I20" s="19">
        <v>52000</v>
      </c>
      <c r="J20" s="19">
        <v>48007</v>
      </c>
      <c r="K20" s="19">
        <v>46480</v>
      </c>
      <c r="L20" s="8"/>
    </row>
    <row r="21" spans="1:12" x14ac:dyDescent="0.2">
      <c r="A21" s="2" t="s">
        <v>20</v>
      </c>
      <c r="B21" s="18">
        <v>27259</v>
      </c>
      <c r="C21" s="5">
        <v>222</v>
      </c>
      <c r="D21" s="19">
        <v>77960.160000000003</v>
      </c>
      <c r="E21" s="19">
        <v>84146.880000000005</v>
      </c>
      <c r="F21" s="19">
        <v>48087.12</v>
      </c>
      <c r="G21" s="19">
        <v>48087</v>
      </c>
      <c r="H21" s="19">
        <v>13423.08</v>
      </c>
      <c r="I21" s="19">
        <v>98208</v>
      </c>
      <c r="J21" s="19">
        <v>94573.32</v>
      </c>
      <c r="K21" s="19">
        <v>77960.160000000003</v>
      </c>
      <c r="L21" s="8"/>
    </row>
    <row r="22" spans="1:12" x14ac:dyDescent="0.2">
      <c r="A22" s="2" t="s">
        <v>21</v>
      </c>
      <c r="B22" s="18">
        <v>13726</v>
      </c>
      <c r="C22" s="5">
        <v>103</v>
      </c>
      <c r="D22" s="19">
        <v>61125</v>
      </c>
      <c r="E22" s="19">
        <v>62311</v>
      </c>
      <c r="F22" s="19">
        <v>29406</v>
      </c>
      <c r="G22" s="19">
        <v>27155</v>
      </c>
      <c r="H22" s="19">
        <v>5789</v>
      </c>
      <c r="I22" s="19">
        <v>131237</v>
      </c>
      <c r="J22" s="19">
        <v>67238</v>
      </c>
      <c r="K22" s="19">
        <v>61125</v>
      </c>
      <c r="L22" s="8"/>
    </row>
    <row r="23" spans="1:12" x14ac:dyDescent="0.2">
      <c r="A23" s="2" t="s">
        <v>22</v>
      </c>
      <c r="B23" s="18">
        <v>13168</v>
      </c>
      <c r="C23" s="5">
        <v>282</v>
      </c>
      <c r="D23" s="19">
        <v>71178</v>
      </c>
      <c r="E23" s="19">
        <v>71178</v>
      </c>
      <c r="F23" s="19">
        <v>47903</v>
      </c>
      <c r="G23" s="19">
        <v>41532</v>
      </c>
      <c r="H23" s="19">
        <v>11274</v>
      </c>
      <c r="I23" s="19">
        <v>107300</v>
      </c>
      <c r="J23" s="19">
        <v>83175</v>
      </c>
      <c r="K23" s="19">
        <v>71178</v>
      </c>
      <c r="L23" s="8"/>
    </row>
    <row r="24" spans="1:12" x14ac:dyDescent="0.2">
      <c r="A24" s="2" t="s">
        <v>23</v>
      </c>
      <c r="B24" s="18">
        <v>17634</v>
      </c>
      <c r="C24" s="5">
        <v>129</v>
      </c>
      <c r="D24" s="19">
        <v>64430</v>
      </c>
      <c r="E24" s="19">
        <v>65430</v>
      </c>
      <c r="F24" s="19">
        <v>41838</v>
      </c>
      <c r="G24" s="19">
        <v>41838</v>
      </c>
      <c r="H24" s="19">
        <v>13616</v>
      </c>
      <c r="I24" s="19">
        <v>100780</v>
      </c>
      <c r="J24" s="19">
        <v>65458</v>
      </c>
      <c r="K24" s="19">
        <v>63430</v>
      </c>
      <c r="L24" s="8"/>
    </row>
    <row r="25" spans="1:12" x14ac:dyDescent="0.2">
      <c r="A25" s="2" t="s">
        <v>24</v>
      </c>
      <c r="B25" s="18">
        <v>15196</v>
      </c>
      <c r="C25" s="5">
        <v>115</v>
      </c>
      <c r="D25" s="19">
        <v>63988</v>
      </c>
      <c r="E25" s="19">
        <v>63988</v>
      </c>
      <c r="F25" s="19">
        <v>36592.81</v>
      </c>
      <c r="G25" s="19">
        <v>34738.81</v>
      </c>
      <c r="H25" s="19">
        <v>11360</v>
      </c>
      <c r="I25" s="19">
        <v>93186</v>
      </c>
      <c r="J25" s="19">
        <v>73399</v>
      </c>
      <c r="K25" s="19">
        <v>63988</v>
      </c>
      <c r="L25" s="8"/>
    </row>
    <row r="26" spans="1:12" x14ac:dyDescent="0.2">
      <c r="A26" s="2" t="s">
        <v>25</v>
      </c>
      <c r="B26" s="18">
        <v>16513</v>
      </c>
      <c r="C26" s="5">
        <v>124</v>
      </c>
      <c r="D26" s="19">
        <v>55423</v>
      </c>
      <c r="E26" s="19">
        <v>56192</v>
      </c>
      <c r="F26" s="19">
        <v>26695</v>
      </c>
      <c r="G26" s="19">
        <v>26695</v>
      </c>
      <c r="H26" s="19">
        <v>10300</v>
      </c>
      <c r="I26" s="19">
        <v>87111</v>
      </c>
      <c r="J26" s="19">
        <v>57677</v>
      </c>
      <c r="K26" s="19">
        <v>54889</v>
      </c>
      <c r="L26" s="8"/>
    </row>
    <row r="27" spans="1:12" x14ac:dyDescent="0.2">
      <c r="A27" s="2" t="s">
        <v>26</v>
      </c>
      <c r="B27" s="18">
        <v>29439</v>
      </c>
      <c r="C27" s="5">
        <v>190</v>
      </c>
      <c r="D27" s="19">
        <v>58081</v>
      </c>
      <c r="E27" s="19">
        <v>58081</v>
      </c>
      <c r="F27" s="19">
        <v>28628</v>
      </c>
      <c r="G27" s="19">
        <v>27812</v>
      </c>
      <c r="H27" s="19">
        <v>8216</v>
      </c>
      <c r="I27" s="19">
        <v>99750</v>
      </c>
      <c r="J27" s="19">
        <v>74088</v>
      </c>
      <c r="K27" s="19">
        <v>58081</v>
      </c>
      <c r="L27" s="8"/>
    </row>
    <row r="28" spans="1:12" x14ac:dyDescent="0.2">
      <c r="A28" s="2" t="s">
        <v>27</v>
      </c>
      <c r="B28" s="18">
        <v>24015</v>
      </c>
      <c r="C28" s="5">
        <v>139</v>
      </c>
      <c r="D28" s="19">
        <v>62547.78</v>
      </c>
      <c r="E28" s="19">
        <v>66914.03</v>
      </c>
      <c r="F28" s="19">
        <v>39501.800000000003</v>
      </c>
      <c r="G28" s="19">
        <v>36501.870000000003</v>
      </c>
      <c r="H28" s="19">
        <v>10584.53</v>
      </c>
      <c r="I28" s="19">
        <v>83962.51</v>
      </c>
      <c r="J28" s="19">
        <v>71840.91</v>
      </c>
      <c r="K28" s="19">
        <v>62154.32</v>
      </c>
      <c r="L28" s="8"/>
    </row>
    <row r="29" spans="1:12" x14ac:dyDescent="0.2">
      <c r="A29" s="2" t="s">
        <v>28</v>
      </c>
      <c r="B29" s="18">
        <v>161505</v>
      </c>
      <c r="C29" s="5">
        <v>834</v>
      </c>
      <c r="D29" s="19">
        <v>72805.2</v>
      </c>
      <c r="E29" s="19">
        <v>72805.2</v>
      </c>
      <c r="F29" s="19">
        <v>75044.06</v>
      </c>
      <c r="G29" s="19">
        <v>75044.06</v>
      </c>
      <c r="H29" s="19">
        <v>65043.42</v>
      </c>
      <c r="I29" s="19">
        <v>117126.62</v>
      </c>
      <c r="J29" s="19">
        <v>89605.88</v>
      </c>
      <c r="K29" s="19">
        <v>72805.2</v>
      </c>
      <c r="L29" s="8"/>
    </row>
    <row r="30" spans="1:12" x14ac:dyDescent="0.2">
      <c r="A30" s="2" t="s">
        <v>29</v>
      </c>
      <c r="B30" s="18">
        <v>40134</v>
      </c>
      <c r="C30" s="5">
        <v>167</v>
      </c>
      <c r="D30" s="19">
        <v>73368</v>
      </c>
      <c r="E30" s="19">
        <v>76932</v>
      </c>
      <c r="F30" s="19">
        <v>55716</v>
      </c>
      <c r="G30" s="19">
        <v>53244</v>
      </c>
      <c r="H30" s="19">
        <v>25272</v>
      </c>
      <c r="I30" s="19">
        <v>107340</v>
      </c>
      <c r="J30" s="19">
        <v>88380</v>
      </c>
      <c r="K30" s="19">
        <v>70728</v>
      </c>
      <c r="L30" s="8"/>
    </row>
    <row r="31" spans="1:12" x14ac:dyDescent="0.2">
      <c r="A31" s="2" t="s">
        <v>30</v>
      </c>
      <c r="B31" s="18">
        <v>7961</v>
      </c>
      <c r="C31" s="5">
        <v>92</v>
      </c>
      <c r="D31" s="19">
        <v>64715.040000000001</v>
      </c>
      <c r="E31" s="19">
        <v>64715.040000000001</v>
      </c>
      <c r="F31" s="19">
        <v>28966</v>
      </c>
      <c r="G31" s="19">
        <v>28966</v>
      </c>
      <c r="H31" s="19">
        <v>12360</v>
      </c>
      <c r="I31" s="19">
        <v>103049.44</v>
      </c>
      <c r="J31" s="19">
        <v>64715</v>
      </c>
      <c r="K31" s="19">
        <v>64715.040000000001</v>
      </c>
      <c r="L31" s="8"/>
    </row>
    <row r="32" spans="1:12" x14ac:dyDescent="0.2">
      <c r="A32" s="2" t="s">
        <v>31</v>
      </c>
      <c r="B32" s="18">
        <v>3861</v>
      </c>
      <c r="C32" s="5">
        <v>40</v>
      </c>
      <c r="D32" s="19">
        <v>44382</v>
      </c>
      <c r="E32" s="19">
        <v>44968</v>
      </c>
      <c r="F32" s="19">
        <v>14971.08</v>
      </c>
      <c r="G32" s="19">
        <v>14971.08</v>
      </c>
      <c r="H32" s="19">
        <v>3120</v>
      </c>
      <c r="I32" s="19">
        <v>68887</v>
      </c>
      <c r="J32" s="19">
        <v>50814.400000000001</v>
      </c>
      <c r="K32" s="19">
        <v>45707.09</v>
      </c>
      <c r="L32" s="8"/>
    </row>
    <row r="33" spans="1:12" x14ac:dyDescent="0.2">
      <c r="A33" s="2" t="s">
        <v>32</v>
      </c>
      <c r="B33" s="18">
        <v>5360</v>
      </c>
      <c r="C33" s="5">
        <v>41</v>
      </c>
      <c r="D33" s="19">
        <v>56712</v>
      </c>
      <c r="E33" s="19">
        <v>48397</v>
      </c>
      <c r="F33" s="19">
        <v>32269</v>
      </c>
      <c r="G33" s="19">
        <v>32269</v>
      </c>
      <c r="H33" s="19">
        <v>5400</v>
      </c>
      <c r="I33" s="19">
        <v>55841</v>
      </c>
      <c r="J33" s="19">
        <v>47741</v>
      </c>
      <c r="K33" s="19">
        <v>52885</v>
      </c>
      <c r="L33" s="8"/>
    </row>
    <row r="34" spans="1:12" x14ac:dyDescent="0.2">
      <c r="A34" s="2" t="s">
        <v>33</v>
      </c>
      <c r="B34" s="18">
        <v>39304</v>
      </c>
      <c r="C34" s="5">
        <v>218</v>
      </c>
      <c r="D34" s="19">
        <v>68096</v>
      </c>
      <c r="E34" s="19">
        <v>70255</v>
      </c>
      <c r="F34" s="19">
        <v>35449</v>
      </c>
      <c r="G34" s="19">
        <v>35449</v>
      </c>
      <c r="H34" s="19">
        <v>14917</v>
      </c>
      <c r="I34" s="19">
        <v>115000</v>
      </c>
      <c r="J34" s="19">
        <v>81815</v>
      </c>
      <c r="K34" s="19">
        <v>68096</v>
      </c>
      <c r="L34" s="8"/>
    </row>
    <row r="35" spans="1:12" x14ac:dyDescent="0.2">
      <c r="A35" s="2" t="s">
        <v>34</v>
      </c>
      <c r="B35" s="18">
        <v>20825</v>
      </c>
      <c r="C35" s="5">
        <v>137</v>
      </c>
      <c r="D35" s="19">
        <v>64335</v>
      </c>
      <c r="E35" s="19">
        <v>76167</v>
      </c>
      <c r="F35" s="19">
        <v>23058.75</v>
      </c>
      <c r="G35" s="19">
        <v>23058.75</v>
      </c>
      <c r="H35" s="19">
        <v>14300</v>
      </c>
      <c r="I35" s="19">
        <v>97500</v>
      </c>
      <c r="J35" s="19">
        <v>71643</v>
      </c>
      <c r="K35" s="19">
        <v>61698</v>
      </c>
      <c r="L35" s="8"/>
    </row>
    <row r="36" spans="1:12" x14ac:dyDescent="0.2">
      <c r="A36" s="2" t="s">
        <v>35</v>
      </c>
      <c r="B36" s="18">
        <v>40408</v>
      </c>
      <c r="C36" s="5">
        <v>250</v>
      </c>
      <c r="D36" s="19">
        <v>86798.399999999994</v>
      </c>
      <c r="E36" s="19">
        <v>85009.600000000006</v>
      </c>
      <c r="F36" s="19">
        <v>72592</v>
      </c>
      <c r="G36" s="19">
        <v>72592</v>
      </c>
      <c r="H36" s="19">
        <v>58614.400000000001</v>
      </c>
      <c r="I36" s="19">
        <v>113027.2</v>
      </c>
      <c r="J36" s="19">
        <v>94993.600000000006</v>
      </c>
      <c r="K36" s="19">
        <v>82700.800000000003</v>
      </c>
      <c r="L36" s="8"/>
    </row>
    <row r="37" spans="1:12" x14ac:dyDescent="0.2">
      <c r="A37" s="2" t="s">
        <v>36</v>
      </c>
      <c r="B37" s="18">
        <v>4488</v>
      </c>
      <c r="C37" s="5">
        <v>109</v>
      </c>
      <c r="D37" s="19">
        <v>45000</v>
      </c>
      <c r="E37" s="19">
        <v>46700</v>
      </c>
      <c r="F37" s="19">
        <v>13853</v>
      </c>
      <c r="G37" s="19">
        <v>13853</v>
      </c>
      <c r="H37" s="19">
        <v>3145.69</v>
      </c>
      <c r="I37" s="19">
        <v>80454.399999999994</v>
      </c>
      <c r="J37" s="19">
        <v>60190.31</v>
      </c>
      <c r="K37" s="19">
        <v>42600</v>
      </c>
      <c r="L37" s="8"/>
    </row>
    <row r="38" spans="1:12" x14ac:dyDescent="0.2">
      <c r="A38" s="2" t="s">
        <v>37</v>
      </c>
      <c r="B38" s="18">
        <v>11693</v>
      </c>
      <c r="C38" s="5">
        <v>92</v>
      </c>
      <c r="D38" s="19">
        <v>59626</v>
      </c>
      <c r="E38" s="19">
        <v>65058</v>
      </c>
      <c r="F38" s="19">
        <v>29773</v>
      </c>
      <c r="G38" s="19">
        <v>29773</v>
      </c>
      <c r="H38" s="19">
        <v>21699</v>
      </c>
      <c r="I38" s="19">
        <v>89362</v>
      </c>
      <c r="J38" s="19">
        <v>65556.75</v>
      </c>
      <c r="K38" s="19">
        <v>60794.239999999998</v>
      </c>
      <c r="L38" s="8"/>
    </row>
    <row r="39" spans="1:12" x14ac:dyDescent="0.2">
      <c r="A39" s="2" t="s">
        <v>38</v>
      </c>
      <c r="B39" s="18">
        <v>23551</v>
      </c>
      <c r="C39" s="5">
        <v>159</v>
      </c>
      <c r="D39" s="19">
        <v>71126.350000000006</v>
      </c>
      <c r="E39" s="19">
        <v>71126.350000000006</v>
      </c>
      <c r="F39" s="19">
        <v>35262.17</v>
      </c>
      <c r="G39" s="19">
        <v>34062</v>
      </c>
      <c r="H39" s="19">
        <v>34062.17</v>
      </c>
      <c r="I39" s="19">
        <v>99215.39</v>
      </c>
      <c r="J39" s="19">
        <v>75215.710000000006</v>
      </c>
      <c r="K39" s="19">
        <v>71126.350000000006</v>
      </c>
      <c r="L39" s="8"/>
    </row>
    <row r="40" spans="1:12" x14ac:dyDescent="0.2">
      <c r="A40" s="2" t="s">
        <v>39</v>
      </c>
      <c r="B40" s="18">
        <v>7768</v>
      </c>
      <c r="C40" s="5">
        <v>116</v>
      </c>
      <c r="D40" s="19">
        <v>57120</v>
      </c>
      <c r="E40" s="19">
        <v>58440</v>
      </c>
      <c r="F40" s="19">
        <v>27070</v>
      </c>
      <c r="G40" s="19">
        <v>25720</v>
      </c>
      <c r="H40" s="19">
        <v>12160</v>
      </c>
      <c r="I40" s="19">
        <v>87720</v>
      </c>
      <c r="J40" s="19">
        <v>64690</v>
      </c>
      <c r="K40" s="19">
        <v>57120</v>
      </c>
      <c r="L40" s="8"/>
    </row>
    <row r="41" spans="1:12" x14ac:dyDescent="0.2">
      <c r="A41" s="2" t="s">
        <v>40</v>
      </c>
      <c r="B41" s="18">
        <v>12768</v>
      </c>
      <c r="C41" s="5">
        <v>135</v>
      </c>
      <c r="D41" s="19">
        <v>52140</v>
      </c>
      <c r="E41" s="19">
        <v>52140</v>
      </c>
      <c r="F41" s="19">
        <v>44342</v>
      </c>
      <c r="G41" s="19">
        <v>44342</v>
      </c>
      <c r="H41" s="19">
        <v>7210</v>
      </c>
      <c r="I41" s="19">
        <v>76491</v>
      </c>
      <c r="J41" s="19">
        <v>66950</v>
      </c>
      <c r="K41" s="19">
        <v>52140</v>
      </c>
      <c r="L41" s="8"/>
    </row>
    <row r="42" spans="1:12" x14ac:dyDescent="0.2">
      <c r="A42" s="2" t="s">
        <v>41</v>
      </c>
      <c r="B42" s="18">
        <v>11640</v>
      </c>
      <c r="C42" s="5">
        <v>84</v>
      </c>
      <c r="D42" s="19">
        <v>63800</v>
      </c>
      <c r="E42" s="19">
        <v>63800</v>
      </c>
      <c r="F42" s="19">
        <v>34600</v>
      </c>
      <c r="G42" s="19">
        <v>33600</v>
      </c>
      <c r="H42" s="19">
        <v>14280</v>
      </c>
      <c r="I42" s="19">
        <v>76900</v>
      </c>
      <c r="J42" s="19">
        <v>71500</v>
      </c>
      <c r="K42" s="19">
        <v>63800</v>
      </c>
      <c r="L42" s="8"/>
    </row>
    <row r="43" spans="1:12" x14ac:dyDescent="0.2">
      <c r="A43" s="2" t="s">
        <v>42</v>
      </c>
      <c r="B43" s="18">
        <v>86081</v>
      </c>
      <c r="C43" s="5">
        <v>450</v>
      </c>
      <c r="D43" s="19">
        <v>86840</v>
      </c>
      <c r="E43" s="19">
        <v>86840</v>
      </c>
      <c r="F43" s="19">
        <v>86840</v>
      </c>
      <c r="G43" s="19">
        <v>86840</v>
      </c>
      <c r="H43" s="19">
        <v>72280</v>
      </c>
      <c r="I43" s="19">
        <v>118227.2</v>
      </c>
      <c r="J43" s="19">
        <v>94307.199999999997</v>
      </c>
      <c r="K43" s="19">
        <v>86840</v>
      </c>
      <c r="L43" s="8"/>
    </row>
    <row r="44" spans="1:12" x14ac:dyDescent="0.2">
      <c r="A44" s="2" t="s">
        <v>43</v>
      </c>
      <c r="B44" s="18">
        <v>11041</v>
      </c>
      <c r="C44" s="5">
        <v>143</v>
      </c>
      <c r="D44" s="19">
        <v>82605.490000000005</v>
      </c>
      <c r="E44" s="19">
        <v>82605.490000000005</v>
      </c>
      <c r="F44" s="19">
        <v>50533.440000000002</v>
      </c>
      <c r="G44" s="19">
        <v>50533.440000000002</v>
      </c>
      <c r="H44" s="19">
        <v>21836</v>
      </c>
      <c r="I44" s="19">
        <v>118647.82</v>
      </c>
      <c r="J44" s="19">
        <v>94500</v>
      </c>
      <c r="K44" s="19">
        <v>82605.490000000005</v>
      </c>
      <c r="L44" s="8"/>
    </row>
    <row r="45" spans="1:12" x14ac:dyDescent="0.2">
      <c r="A45" s="4" t="s">
        <v>44</v>
      </c>
      <c r="B45" s="20">
        <v>10161</v>
      </c>
      <c r="C45" s="12">
        <v>105</v>
      </c>
      <c r="D45" s="21">
        <v>65000</v>
      </c>
      <c r="E45" s="21">
        <v>65000</v>
      </c>
      <c r="F45" s="21">
        <v>33938</v>
      </c>
      <c r="G45" s="21">
        <v>33283</v>
      </c>
      <c r="H45" s="21">
        <v>10000</v>
      </c>
      <c r="I45" s="21">
        <v>84568</v>
      </c>
      <c r="J45" s="21">
        <v>75000</v>
      </c>
      <c r="K45" s="21">
        <v>65000</v>
      </c>
      <c r="L45" s="17"/>
    </row>
  </sheetData>
  <phoneticPr fontId="4" type="noConversion"/>
  <printOptions horizontalCentered="1"/>
  <pageMargins left="0.25" right="0.25" top="0.85" bottom="0" header="0.2" footer="0"/>
  <pageSetup orientation="portrait" horizontalDpi="4294967292" verticalDpi="4294967292"/>
  <headerFooter>
    <oddHeader>&amp;C&amp;20 &amp;K03-0132020 IAC Salary Survey</oddHeader>
  </headerFooter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45"/>
  <sheetViews>
    <sheetView showGridLines="0" view="pageLayout" zoomScale="150" zoomScaleNormal="150" zoomScalePageLayoutView="150" workbookViewId="0"/>
  </sheetViews>
  <sheetFormatPr baseColWidth="10" defaultColWidth="10.83203125" defaultRowHeight="16" x14ac:dyDescent="0.2"/>
  <cols>
    <col min="1" max="2" width="11" style="3" customWidth="1"/>
    <col min="3" max="6" width="10.83203125" style="3" customWidth="1"/>
    <col min="7" max="17" width="15" style="3" customWidth="1"/>
    <col min="18" max="18" width="16.6640625" style="3" customWidth="1"/>
    <col min="19" max="28" width="15" style="3" customWidth="1"/>
    <col min="29" max="16384" width="10.83203125" style="3"/>
  </cols>
  <sheetData>
    <row r="1" spans="1:29" ht="53" x14ac:dyDescent="0.2">
      <c r="A1" s="1" t="s">
        <v>0</v>
      </c>
      <c r="B1" s="25" t="s">
        <v>92</v>
      </c>
      <c r="C1" s="25" t="s">
        <v>51</v>
      </c>
      <c r="D1" s="25" t="s">
        <v>52</v>
      </c>
      <c r="E1" s="25" t="s">
        <v>53</v>
      </c>
      <c r="F1" s="25" t="s">
        <v>54</v>
      </c>
      <c r="G1" s="25" t="s">
        <v>55</v>
      </c>
      <c r="H1" s="1" t="s">
        <v>56</v>
      </c>
      <c r="I1" s="1" t="s">
        <v>57</v>
      </c>
      <c r="J1" s="25" t="s">
        <v>58</v>
      </c>
      <c r="K1" s="25" t="s">
        <v>93</v>
      </c>
      <c r="L1" s="25" t="s">
        <v>59</v>
      </c>
      <c r="M1" s="25" t="s">
        <v>60</v>
      </c>
      <c r="N1" s="25" t="s">
        <v>61</v>
      </c>
      <c r="O1" s="25" t="s">
        <v>62</v>
      </c>
      <c r="P1" s="25" t="s">
        <v>63</v>
      </c>
      <c r="Q1" s="25" t="s">
        <v>64</v>
      </c>
      <c r="R1" s="25" t="s">
        <v>65</v>
      </c>
      <c r="S1" s="25" t="s">
        <v>66</v>
      </c>
      <c r="T1" s="25" t="s">
        <v>67</v>
      </c>
      <c r="U1" s="25" t="s">
        <v>68</v>
      </c>
      <c r="V1" s="25" t="s">
        <v>69</v>
      </c>
      <c r="W1" s="25" t="s">
        <v>70</v>
      </c>
      <c r="X1" s="25" t="s">
        <v>71</v>
      </c>
      <c r="Y1" s="25" t="s">
        <v>84</v>
      </c>
      <c r="Z1" s="25" t="s">
        <v>85</v>
      </c>
      <c r="AA1" s="25" t="s">
        <v>87</v>
      </c>
      <c r="AB1" s="25" t="s">
        <v>86</v>
      </c>
      <c r="AC1" s="2"/>
    </row>
    <row r="2" spans="1:29" x14ac:dyDescent="0.2">
      <c r="A2" s="4" t="s">
        <v>1</v>
      </c>
      <c r="B2" s="79">
        <v>20</v>
      </c>
      <c r="C2" s="80">
        <v>12</v>
      </c>
      <c r="D2" s="69">
        <v>15</v>
      </c>
      <c r="E2" s="69">
        <v>18</v>
      </c>
      <c r="F2" s="69">
        <v>12</v>
      </c>
      <c r="G2" s="69">
        <v>12</v>
      </c>
      <c r="H2" s="69">
        <v>12</v>
      </c>
      <c r="I2" s="69" t="s">
        <v>76</v>
      </c>
      <c r="J2" s="69" t="s">
        <v>72</v>
      </c>
      <c r="K2" s="69" t="s">
        <v>239</v>
      </c>
      <c r="L2" s="69">
        <v>42</v>
      </c>
      <c r="M2" s="69" t="s">
        <v>72</v>
      </c>
      <c r="N2" s="69" t="s">
        <v>72</v>
      </c>
      <c r="O2" s="69" t="s">
        <v>153</v>
      </c>
      <c r="P2" s="69">
        <v>0</v>
      </c>
      <c r="Q2" s="68" t="s">
        <v>72</v>
      </c>
      <c r="R2" s="68" t="s">
        <v>94</v>
      </c>
      <c r="S2" s="68">
        <v>529.47</v>
      </c>
      <c r="T2" s="70">
        <v>489.29</v>
      </c>
      <c r="U2" s="70">
        <v>40.18</v>
      </c>
      <c r="V2" s="70">
        <v>1641.3</v>
      </c>
      <c r="W2" s="70">
        <v>1418.44</v>
      </c>
      <c r="X2" s="70">
        <v>222.86</v>
      </c>
      <c r="Y2" s="68" t="s">
        <v>72</v>
      </c>
      <c r="Z2" s="68" t="s">
        <v>72</v>
      </c>
      <c r="AA2" s="68" t="s">
        <v>72</v>
      </c>
      <c r="AB2" s="68" t="s">
        <v>72</v>
      </c>
      <c r="AC2" s="8"/>
    </row>
    <row r="3" spans="1:29" x14ac:dyDescent="0.2">
      <c r="A3" s="2" t="s">
        <v>2</v>
      </c>
      <c r="B3" s="5">
        <v>30</v>
      </c>
      <c r="C3" s="5">
        <v>10</v>
      </c>
      <c r="D3" s="9">
        <v>16</v>
      </c>
      <c r="E3" s="9">
        <v>18</v>
      </c>
      <c r="F3" s="9">
        <v>12</v>
      </c>
      <c r="G3" s="9">
        <v>12</v>
      </c>
      <c r="H3" s="9">
        <v>12</v>
      </c>
      <c r="I3" s="26" t="s">
        <v>76</v>
      </c>
      <c r="J3" s="26" t="s">
        <v>72</v>
      </c>
      <c r="K3" s="27" t="s">
        <v>155</v>
      </c>
      <c r="L3" s="39">
        <v>60</v>
      </c>
      <c r="M3" s="26" t="s">
        <v>72</v>
      </c>
      <c r="N3" s="26" t="s">
        <v>152</v>
      </c>
      <c r="O3" s="28"/>
      <c r="P3" s="9"/>
      <c r="Q3" s="8" t="s">
        <v>72</v>
      </c>
      <c r="R3" s="8" t="s">
        <v>154</v>
      </c>
      <c r="S3" s="8" t="s">
        <v>91</v>
      </c>
      <c r="T3" s="29">
        <v>1</v>
      </c>
      <c r="U3" s="8">
        <v>0</v>
      </c>
      <c r="V3" s="8">
        <v>1228.47</v>
      </c>
      <c r="W3" s="8">
        <v>200</v>
      </c>
      <c r="X3" s="8">
        <v>1028.47</v>
      </c>
      <c r="Y3" s="8" t="s">
        <v>72</v>
      </c>
      <c r="Z3" s="8" t="s">
        <v>152</v>
      </c>
      <c r="AA3" s="8" t="s">
        <v>152</v>
      </c>
      <c r="AB3" s="8" t="s">
        <v>152</v>
      </c>
      <c r="AC3" s="8"/>
    </row>
    <row r="4" spans="1:29" x14ac:dyDescent="0.2">
      <c r="A4" s="2" t="s">
        <v>3</v>
      </c>
      <c r="B4" s="5">
        <f>56/2</f>
        <v>28</v>
      </c>
      <c r="C4" s="9">
        <v>13</v>
      </c>
      <c r="D4" s="9">
        <v>16</v>
      </c>
      <c r="E4" s="9">
        <v>26</v>
      </c>
      <c r="F4" s="9">
        <v>13</v>
      </c>
      <c r="G4" s="9">
        <v>13</v>
      </c>
      <c r="H4" s="9">
        <v>13</v>
      </c>
      <c r="I4" s="26" t="s">
        <v>76</v>
      </c>
      <c r="J4" s="26" t="s">
        <v>72</v>
      </c>
      <c r="K4" s="9">
        <f>240/8</f>
        <v>30</v>
      </c>
      <c r="L4" s="9">
        <f>720/8</f>
        <v>90</v>
      </c>
      <c r="M4" s="26" t="s">
        <v>72</v>
      </c>
      <c r="N4" s="26" t="s">
        <v>72</v>
      </c>
      <c r="O4" s="9">
        <v>30</v>
      </c>
      <c r="P4" s="9">
        <v>0</v>
      </c>
      <c r="Q4" s="8" t="s">
        <v>72</v>
      </c>
      <c r="R4" s="8" t="s">
        <v>154</v>
      </c>
      <c r="S4" s="8" t="s">
        <v>156</v>
      </c>
      <c r="T4" s="8" t="s">
        <v>156</v>
      </c>
      <c r="U4" s="8">
        <v>22</v>
      </c>
      <c r="V4" s="8" t="s">
        <v>156</v>
      </c>
      <c r="W4" s="8" t="s">
        <v>156</v>
      </c>
      <c r="X4" s="8">
        <v>118</v>
      </c>
      <c r="Y4" s="8" t="s">
        <v>72</v>
      </c>
      <c r="Z4" s="8" t="s">
        <v>72</v>
      </c>
      <c r="AA4" s="8" t="s">
        <v>72</v>
      </c>
      <c r="AB4" s="8" t="s">
        <v>72</v>
      </c>
      <c r="AC4" s="8"/>
    </row>
    <row r="5" spans="1:29" x14ac:dyDescent="0.2">
      <c r="A5" s="2" t="s">
        <v>4</v>
      </c>
      <c r="B5" s="5">
        <v>30</v>
      </c>
      <c r="C5" s="5">
        <v>10</v>
      </c>
      <c r="D5" s="9">
        <v>12</v>
      </c>
      <c r="E5" s="9">
        <v>15</v>
      </c>
      <c r="F5" s="23" t="s">
        <v>157</v>
      </c>
      <c r="G5" s="23" t="s">
        <v>157</v>
      </c>
      <c r="H5" s="23" t="s">
        <v>157</v>
      </c>
      <c r="I5" s="41" t="s">
        <v>158</v>
      </c>
      <c r="J5" s="26" t="s">
        <v>72</v>
      </c>
      <c r="K5" s="9" t="s">
        <v>159</v>
      </c>
      <c r="L5" s="9">
        <v>50</v>
      </c>
      <c r="M5" s="26" t="s">
        <v>72</v>
      </c>
      <c r="N5" s="26" t="s">
        <v>72</v>
      </c>
      <c r="O5" s="28" t="s">
        <v>153</v>
      </c>
      <c r="P5" s="9">
        <v>0</v>
      </c>
      <c r="Q5" s="8" t="s">
        <v>72</v>
      </c>
      <c r="R5" s="8" t="s">
        <v>154</v>
      </c>
      <c r="S5" s="8">
        <v>842.88</v>
      </c>
      <c r="T5" s="29">
        <v>1</v>
      </c>
      <c r="U5" s="8">
        <v>0</v>
      </c>
      <c r="V5" s="8">
        <v>2075.96</v>
      </c>
      <c r="W5" s="8">
        <v>1767.69</v>
      </c>
      <c r="X5" s="8">
        <v>308.27</v>
      </c>
      <c r="Y5" s="8" t="s">
        <v>72</v>
      </c>
      <c r="Z5" s="8" t="s">
        <v>72</v>
      </c>
      <c r="AA5" s="8" t="s">
        <v>152</v>
      </c>
      <c r="AB5" s="8" t="s">
        <v>152</v>
      </c>
      <c r="AC5" s="8"/>
    </row>
    <row r="6" spans="1:29" x14ac:dyDescent="0.2">
      <c r="A6" s="2" t="s">
        <v>5</v>
      </c>
      <c r="B6" s="5" t="s">
        <v>91</v>
      </c>
      <c r="C6" s="5" t="s">
        <v>91</v>
      </c>
      <c r="D6" s="5" t="s">
        <v>91</v>
      </c>
      <c r="E6" s="5" t="s">
        <v>91</v>
      </c>
      <c r="F6" s="5" t="s">
        <v>91</v>
      </c>
      <c r="G6" s="5" t="s">
        <v>91</v>
      </c>
      <c r="H6" s="5" t="s">
        <v>91</v>
      </c>
      <c r="I6" s="5" t="s">
        <v>91</v>
      </c>
      <c r="J6" s="5" t="s">
        <v>91</v>
      </c>
      <c r="K6" s="5" t="s">
        <v>91</v>
      </c>
      <c r="L6" s="5" t="s">
        <v>91</v>
      </c>
      <c r="M6" s="5" t="s">
        <v>91</v>
      </c>
      <c r="N6" s="5" t="s">
        <v>91</v>
      </c>
      <c r="O6" s="5" t="s">
        <v>91</v>
      </c>
      <c r="P6" s="5" t="s">
        <v>91</v>
      </c>
      <c r="Q6" s="5" t="s">
        <v>91</v>
      </c>
      <c r="R6" s="5" t="s">
        <v>91</v>
      </c>
      <c r="S6" s="5" t="s">
        <v>91</v>
      </c>
      <c r="T6" s="5" t="s">
        <v>91</v>
      </c>
      <c r="U6" s="5" t="s">
        <v>91</v>
      </c>
      <c r="V6" s="5" t="s">
        <v>91</v>
      </c>
      <c r="W6" s="5" t="s">
        <v>91</v>
      </c>
      <c r="X6" s="5" t="s">
        <v>91</v>
      </c>
      <c r="Y6" s="5" t="s">
        <v>91</v>
      </c>
      <c r="Z6" s="5" t="s">
        <v>91</v>
      </c>
      <c r="AA6" s="5" t="s">
        <v>91</v>
      </c>
      <c r="AB6" s="5" t="s">
        <v>91</v>
      </c>
      <c r="AC6" s="8"/>
    </row>
    <row r="7" spans="1:29" x14ac:dyDescent="0.2">
      <c r="A7" s="2" t="s">
        <v>6</v>
      </c>
      <c r="B7" s="5">
        <v>35</v>
      </c>
      <c r="C7" s="5">
        <v>16</v>
      </c>
      <c r="D7" s="9">
        <v>18</v>
      </c>
      <c r="E7" s="9">
        <v>20</v>
      </c>
      <c r="F7" s="5">
        <v>0</v>
      </c>
      <c r="G7" s="9">
        <v>0</v>
      </c>
      <c r="H7" s="9">
        <v>0</v>
      </c>
      <c r="I7" s="41" t="s">
        <v>160</v>
      </c>
      <c r="J7" s="26" t="s">
        <v>72</v>
      </c>
      <c r="K7" s="9">
        <v>60</v>
      </c>
      <c r="L7" s="9">
        <v>0</v>
      </c>
      <c r="M7" s="26" t="s">
        <v>72</v>
      </c>
      <c r="N7" s="26" t="s">
        <v>72</v>
      </c>
      <c r="O7" s="9" t="s">
        <v>153</v>
      </c>
      <c r="P7" s="9">
        <v>0</v>
      </c>
      <c r="Q7" s="8" t="s">
        <v>72</v>
      </c>
      <c r="R7" s="8" t="s">
        <v>154</v>
      </c>
      <c r="S7" s="8">
        <v>927.44</v>
      </c>
      <c r="T7" s="29">
        <v>1</v>
      </c>
      <c r="U7" s="8">
        <v>0</v>
      </c>
      <c r="V7" s="8">
        <v>1827.92</v>
      </c>
      <c r="W7" s="8">
        <v>1415.63</v>
      </c>
      <c r="X7" s="8">
        <v>412.29</v>
      </c>
      <c r="Y7" s="8" t="s">
        <v>72</v>
      </c>
      <c r="Z7" s="8" t="s">
        <v>72</v>
      </c>
      <c r="AA7" s="8" t="s">
        <v>152</v>
      </c>
      <c r="AB7" s="8" t="s">
        <v>152</v>
      </c>
      <c r="AC7" s="8"/>
    </row>
    <row r="8" spans="1:29" x14ac:dyDescent="0.2">
      <c r="A8" s="2" t="s">
        <v>7</v>
      </c>
      <c r="B8" s="5">
        <v>20</v>
      </c>
      <c r="C8" s="5">
        <v>10</v>
      </c>
      <c r="D8" s="9">
        <v>15</v>
      </c>
      <c r="E8" s="9">
        <v>20</v>
      </c>
      <c r="F8" s="9">
        <v>12</v>
      </c>
      <c r="G8" s="9">
        <v>12</v>
      </c>
      <c r="H8" s="9">
        <v>12</v>
      </c>
      <c r="I8" s="41" t="s">
        <v>106</v>
      </c>
      <c r="J8" s="26" t="s">
        <v>72</v>
      </c>
      <c r="K8" s="9">
        <v>25</v>
      </c>
      <c r="L8" s="9">
        <v>60</v>
      </c>
      <c r="M8" s="26" t="s">
        <v>72</v>
      </c>
      <c r="N8" s="26" t="s">
        <v>72</v>
      </c>
      <c r="O8" s="9" t="s">
        <v>153</v>
      </c>
      <c r="P8" s="9">
        <v>0</v>
      </c>
      <c r="Q8" s="8" t="s">
        <v>72</v>
      </c>
      <c r="R8" s="8" t="s">
        <v>149</v>
      </c>
      <c r="S8" s="8">
        <v>828.33</v>
      </c>
      <c r="T8" s="29">
        <v>1</v>
      </c>
      <c r="U8" s="8">
        <v>0</v>
      </c>
      <c r="V8" s="8">
        <v>2239.6</v>
      </c>
      <c r="W8" s="8">
        <v>1525.3</v>
      </c>
      <c r="X8" s="8">
        <v>714.3</v>
      </c>
      <c r="Y8" s="8" t="s">
        <v>72</v>
      </c>
      <c r="Z8" s="8" t="s">
        <v>72</v>
      </c>
      <c r="AA8" s="8" t="s">
        <v>152</v>
      </c>
      <c r="AB8" s="8" t="s">
        <v>152</v>
      </c>
      <c r="AC8" s="8"/>
    </row>
    <row r="9" spans="1:29" x14ac:dyDescent="0.2">
      <c r="A9" s="58" t="s">
        <v>8</v>
      </c>
      <c r="B9" s="5">
        <v>30</v>
      </c>
      <c r="C9" s="5">
        <v>5</v>
      </c>
      <c r="D9" s="9">
        <v>15</v>
      </c>
      <c r="E9" s="9">
        <v>15</v>
      </c>
      <c r="F9" s="9">
        <v>12</v>
      </c>
      <c r="G9" s="9">
        <v>12</v>
      </c>
      <c r="H9" s="9">
        <v>12</v>
      </c>
      <c r="I9" s="59" t="s">
        <v>210</v>
      </c>
      <c r="J9" s="26" t="s">
        <v>72</v>
      </c>
      <c r="K9" s="9">
        <v>20</v>
      </c>
      <c r="L9" s="9">
        <v>60</v>
      </c>
      <c r="M9" s="26" t="s">
        <v>72</v>
      </c>
      <c r="N9" s="26" t="s">
        <v>72</v>
      </c>
      <c r="O9" s="9">
        <v>20</v>
      </c>
      <c r="P9" s="9">
        <v>60</v>
      </c>
      <c r="Q9" s="8" t="s">
        <v>72</v>
      </c>
      <c r="R9" s="8" t="s">
        <v>154</v>
      </c>
      <c r="S9" s="8">
        <v>818.26</v>
      </c>
      <c r="T9" s="29">
        <v>1</v>
      </c>
      <c r="U9" s="8">
        <v>0</v>
      </c>
      <c r="V9" s="8">
        <v>1945.69</v>
      </c>
      <c r="W9" s="8">
        <v>818.26</v>
      </c>
      <c r="X9" s="8">
        <v>1127.43</v>
      </c>
      <c r="Y9" s="8" t="s">
        <v>72</v>
      </c>
      <c r="Z9" s="8" t="s">
        <v>72</v>
      </c>
      <c r="AA9" s="8" t="s">
        <v>152</v>
      </c>
      <c r="AB9" s="8" t="s">
        <v>152</v>
      </c>
      <c r="AC9" s="8"/>
    </row>
    <row r="10" spans="1:29" x14ac:dyDescent="0.2">
      <c r="A10" s="58" t="s">
        <v>9</v>
      </c>
      <c r="B10" s="5">
        <v>20</v>
      </c>
      <c r="C10" s="5">
        <v>20.25</v>
      </c>
      <c r="D10" s="9">
        <v>28.38</v>
      </c>
      <c r="E10" s="26">
        <v>33.25</v>
      </c>
      <c r="F10" s="9">
        <v>0</v>
      </c>
      <c r="G10" s="9">
        <v>0</v>
      </c>
      <c r="H10" s="9">
        <v>0</v>
      </c>
      <c r="I10" s="59" t="s">
        <v>205</v>
      </c>
      <c r="J10" s="26" t="s">
        <v>72</v>
      </c>
      <c r="K10" s="46" t="s">
        <v>206</v>
      </c>
      <c r="L10" s="9">
        <v>0</v>
      </c>
      <c r="M10" s="26" t="s">
        <v>72</v>
      </c>
      <c r="N10" s="26" t="s">
        <v>72</v>
      </c>
      <c r="O10" s="62" t="s">
        <v>206</v>
      </c>
      <c r="P10" s="9">
        <v>0</v>
      </c>
      <c r="Q10" s="8" t="s">
        <v>72</v>
      </c>
      <c r="R10" s="50" t="s">
        <v>167</v>
      </c>
      <c r="S10" s="8">
        <v>447.8</v>
      </c>
      <c r="T10" s="8">
        <v>335.85</v>
      </c>
      <c r="U10" s="8">
        <v>111.95</v>
      </c>
      <c r="V10" s="8">
        <v>1275</v>
      </c>
      <c r="W10" s="8">
        <v>956.25</v>
      </c>
      <c r="X10" s="8">
        <v>318.75</v>
      </c>
      <c r="Y10" s="8" t="s">
        <v>72</v>
      </c>
      <c r="Z10" s="8" t="s">
        <v>72</v>
      </c>
      <c r="AA10" s="50" t="s">
        <v>72</v>
      </c>
      <c r="AB10" s="50" t="s">
        <v>72</v>
      </c>
      <c r="AC10" s="8"/>
    </row>
    <row r="11" spans="1:29" x14ac:dyDescent="0.2">
      <c r="A11" s="58" t="s">
        <v>10</v>
      </c>
      <c r="B11" s="5">
        <v>30</v>
      </c>
      <c r="C11" s="5">
        <v>13</v>
      </c>
      <c r="D11" s="9">
        <f>137/8</f>
        <v>17.125</v>
      </c>
      <c r="E11" s="9">
        <f>153/8</f>
        <v>19.125</v>
      </c>
      <c r="F11" s="27">
        <v>12.5</v>
      </c>
      <c r="G11" s="27">
        <v>12.5</v>
      </c>
      <c r="H11" s="27">
        <v>12.5</v>
      </c>
      <c r="I11" s="59" t="s">
        <v>106</v>
      </c>
      <c r="J11" s="26" t="s">
        <v>72</v>
      </c>
      <c r="K11" s="9">
        <v>30</v>
      </c>
      <c r="L11" s="26" t="s">
        <v>163</v>
      </c>
      <c r="M11" s="26" t="s">
        <v>72</v>
      </c>
      <c r="N11" s="26" t="s">
        <v>72</v>
      </c>
      <c r="O11" s="9">
        <v>21</v>
      </c>
      <c r="P11" s="62" t="s">
        <v>211</v>
      </c>
      <c r="Q11" s="8" t="s">
        <v>72</v>
      </c>
      <c r="R11" s="8" t="s">
        <v>149</v>
      </c>
      <c r="S11" s="8">
        <v>714.75</v>
      </c>
      <c r="T11" s="29">
        <v>1</v>
      </c>
      <c r="U11" s="8">
        <v>0</v>
      </c>
      <c r="V11" s="8">
        <v>2051.75</v>
      </c>
      <c r="W11" s="7">
        <v>1650.65</v>
      </c>
      <c r="X11" s="6">
        <v>401.1</v>
      </c>
      <c r="Y11" s="8" t="s">
        <v>72</v>
      </c>
      <c r="Z11" s="8" t="s">
        <v>72</v>
      </c>
      <c r="AA11" s="8" t="s">
        <v>152</v>
      </c>
      <c r="AB11" s="8" t="s">
        <v>152</v>
      </c>
      <c r="AC11" s="8"/>
    </row>
    <row r="12" spans="1:29" x14ac:dyDescent="0.2">
      <c r="A12" s="58" t="s">
        <v>11</v>
      </c>
      <c r="B12" s="5">
        <v>40</v>
      </c>
      <c r="C12" s="5">
        <v>12</v>
      </c>
      <c r="D12" s="9">
        <v>14</v>
      </c>
      <c r="E12" s="9">
        <f>153/8</f>
        <v>19.125</v>
      </c>
      <c r="F12" s="9">
        <v>12</v>
      </c>
      <c r="G12" s="9">
        <v>12</v>
      </c>
      <c r="H12" s="9">
        <v>12</v>
      </c>
      <c r="I12" s="26" t="s">
        <v>76</v>
      </c>
      <c r="J12" s="26" t="s">
        <v>72</v>
      </c>
      <c r="K12" s="9">
        <v>15</v>
      </c>
      <c r="L12" s="26" t="s">
        <v>163</v>
      </c>
      <c r="M12" s="26" t="s">
        <v>72</v>
      </c>
      <c r="N12" s="26" t="s">
        <v>72</v>
      </c>
      <c r="O12" s="9" t="s">
        <v>153</v>
      </c>
      <c r="P12" s="9">
        <v>0</v>
      </c>
      <c r="Q12" s="8" t="s">
        <v>152</v>
      </c>
      <c r="R12" s="8" t="s">
        <v>154</v>
      </c>
      <c r="S12" s="8">
        <v>715.23</v>
      </c>
      <c r="T12" s="29">
        <v>1</v>
      </c>
      <c r="U12" s="8">
        <v>0</v>
      </c>
      <c r="V12" s="8">
        <v>1880.46</v>
      </c>
      <c r="W12" s="28">
        <v>1</v>
      </c>
      <c r="X12" s="8">
        <v>0</v>
      </c>
      <c r="Y12" s="8" t="s">
        <v>72</v>
      </c>
      <c r="Z12" s="8" t="s">
        <v>72</v>
      </c>
      <c r="AA12" s="8" t="s">
        <v>152</v>
      </c>
      <c r="AB12" s="8" t="s">
        <v>152</v>
      </c>
      <c r="AC12" s="8"/>
    </row>
    <row r="13" spans="1:29" x14ac:dyDescent="0.2">
      <c r="A13" s="2" t="s">
        <v>12</v>
      </c>
      <c r="B13" s="5">
        <v>32</v>
      </c>
      <c r="C13" s="5">
        <v>18</v>
      </c>
      <c r="D13" s="9">
        <v>24</v>
      </c>
      <c r="E13" s="9">
        <v>30</v>
      </c>
      <c r="F13" s="9">
        <v>0</v>
      </c>
      <c r="G13" s="9">
        <v>0</v>
      </c>
      <c r="H13" s="9">
        <v>0</v>
      </c>
      <c r="I13" s="41" t="s">
        <v>160</v>
      </c>
      <c r="J13" s="26" t="s">
        <v>72</v>
      </c>
      <c r="K13" s="9">
        <v>30</v>
      </c>
      <c r="L13" s="9">
        <v>0</v>
      </c>
      <c r="M13" s="26" t="s">
        <v>72</v>
      </c>
      <c r="N13" s="26" t="s">
        <v>72</v>
      </c>
      <c r="O13" s="9" t="s">
        <v>153</v>
      </c>
      <c r="P13" s="9">
        <v>0</v>
      </c>
      <c r="Q13" s="8" t="s">
        <v>72</v>
      </c>
      <c r="R13" s="8" t="s">
        <v>154</v>
      </c>
      <c r="S13" s="8">
        <v>693.29</v>
      </c>
      <c r="T13" s="29">
        <v>1</v>
      </c>
      <c r="U13" s="8">
        <v>0</v>
      </c>
      <c r="V13" s="8">
        <v>2106.1999999999998</v>
      </c>
      <c r="W13" s="8">
        <v>0</v>
      </c>
      <c r="X13" s="8">
        <v>2106.1999999999998</v>
      </c>
      <c r="Y13" s="8" t="s">
        <v>72</v>
      </c>
      <c r="Z13" s="8" t="s">
        <v>72</v>
      </c>
      <c r="AA13" s="8" t="s">
        <v>152</v>
      </c>
      <c r="AB13" s="8" t="s">
        <v>152</v>
      </c>
      <c r="AC13" s="8"/>
    </row>
    <row r="14" spans="1:29" x14ac:dyDescent="0.2">
      <c r="A14" s="2" t="s">
        <v>13</v>
      </c>
      <c r="B14" s="5" t="s">
        <v>91</v>
      </c>
      <c r="C14" s="5" t="s">
        <v>91</v>
      </c>
      <c r="D14" s="5" t="s">
        <v>91</v>
      </c>
      <c r="E14" s="5" t="s">
        <v>91</v>
      </c>
      <c r="F14" s="9" t="s">
        <v>91</v>
      </c>
      <c r="G14" s="9" t="s">
        <v>91</v>
      </c>
      <c r="H14" s="9" t="s">
        <v>91</v>
      </c>
      <c r="I14" s="41" t="s">
        <v>91</v>
      </c>
      <c r="J14" s="26" t="s">
        <v>91</v>
      </c>
      <c r="K14" s="9" t="s">
        <v>91</v>
      </c>
      <c r="L14" s="9" t="s">
        <v>91</v>
      </c>
      <c r="M14" s="26" t="s">
        <v>91</v>
      </c>
      <c r="N14" s="26" t="s">
        <v>91</v>
      </c>
      <c r="O14" s="9" t="s">
        <v>91</v>
      </c>
      <c r="P14" s="9" t="s">
        <v>91</v>
      </c>
      <c r="Q14" s="8" t="s">
        <v>91</v>
      </c>
      <c r="R14" s="8" t="s">
        <v>91</v>
      </c>
      <c r="S14" s="8" t="s">
        <v>91</v>
      </c>
      <c r="T14" s="29" t="s">
        <v>91</v>
      </c>
      <c r="U14" s="8" t="s">
        <v>91</v>
      </c>
      <c r="V14" s="8" t="s">
        <v>91</v>
      </c>
      <c r="W14" s="8" t="s">
        <v>91</v>
      </c>
      <c r="X14" s="8" t="s">
        <v>91</v>
      </c>
      <c r="Y14" s="8" t="s">
        <v>91</v>
      </c>
      <c r="Z14" s="8" t="s">
        <v>91</v>
      </c>
      <c r="AA14" s="8" t="s">
        <v>91</v>
      </c>
      <c r="AB14" s="8" t="s">
        <v>91</v>
      </c>
      <c r="AC14" s="8"/>
    </row>
    <row r="15" spans="1:29" x14ac:dyDescent="0.2">
      <c r="A15" s="2" t="s">
        <v>14</v>
      </c>
      <c r="B15" s="5" t="s">
        <v>91</v>
      </c>
      <c r="C15" s="5" t="s">
        <v>91</v>
      </c>
      <c r="D15" s="9" t="s">
        <v>91</v>
      </c>
      <c r="E15" s="27" t="s">
        <v>91</v>
      </c>
      <c r="F15" s="9" t="s">
        <v>91</v>
      </c>
      <c r="G15" s="9" t="s">
        <v>91</v>
      </c>
      <c r="H15" s="9" t="s">
        <v>91</v>
      </c>
      <c r="I15" s="41" t="s">
        <v>91</v>
      </c>
      <c r="J15" s="26" t="s">
        <v>91</v>
      </c>
      <c r="K15" s="9" t="s">
        <v>91</v>
      </c>
      <c r="L15" s="9" t="s">
        <v>91</v>
      </c>
      <c r="M15" s="26" t="s">
        <v>91</v>
      </c>
      <c r="N15" s="26" t="s">
        <v>91</v>
      </c>
      <c r="O15" s="9" t="s">
        <v>91</v>
      </c>
      <c r="P15" s="9" t="s">
        <v>91</v>
      </c>
      <c r="Q15" s="8" t="s">
        <v>91</v>
      </c>
      <c r="R15" s="8" t="s">
        <v>91</v>
      </c>
      <c r="S15" s="8" t="s">
        <v>91</v>
      </c>
      <c r="T15" s="28" t="s">
        <v>91</v>
      </c>
      <c r="U15" s="8" t="s">
        <v>91</v>
      </c>
      <c r="V15" s="8" t="s">
        <v>91</v>
      </c>
      <c r="W15" s="8" t="s">
        <v>91</v>
      </c>
      <c r="X15" s="8" t="s">
        <v>91</v>
      </c>
      <c r="Y15" s="8" t="s">
        <v>91</v>
      </c>
      <c r="Z15" s="8" t="s">
        <v>91</v>
      </c>
      <c r="AA15" s="8" t="s">
        <v>91</v>
      </c>
      <c r="AB15" s="8" t="s">
        <v>91</v>
      </c>
      <c r="AC15" s="8"/>
    </row>
    <row r="16" spans="1:29" x14ac:dyDescent="0.2">
      <c r="A16" s="2" t="s">
        <v>15</v>
      </c>
      <c r="B16" s="12">
        <v>25</v>
      </c>
      <c r="C16" s="5">
        <v>0</v>
      </c>
      <c r="D16" s="9" t="s">
        <v>164</v>
      </c>
      <c r="E16" s="9" t="s">
        <v>165</v>
      </c>
      <c r="F16" s="9">
        <v>12</v>
      </c>
      <c r="G16" s="9">
        <v>12</v>
      </c>
      <c r="H16" s="9">
        <v>12</v>
      </c>
      <c r="I16" s="41" t="s">
        <v>162</v>
      </c>
      <c r="J16" s="26" t="s">
        <v>72</v>
      </c>
      <c r="K16" s="9">
        <v>0</v>
      </c>
      <c r="L16" s="9">
        <f>182/8</f>
        <v>22.75</v>
      </c>
      <c r="M16" s="26" t="s">
        <v>72</v>
      </c>
      <c r="N16" s="26" t="s">
        <v>72</v>
      </c>
      <c r="O16" s="9" t="s">
        <v>153</v>
      </c>
      <c r="P16" s="9" t="s">
        <v>166</v>
      </c>
      <c r="Q16" s="8" t="s">
        <v>72</v>
      </c>
      <c r="R16" s="8" t="s">
        <v>154</v>
      </c>
      <c r="S16" s="8">
        <v>909.04</v>
      </c>
      <c r="T16" s="29">
        <v>1</v>
      </c>
      <c r="U16" s="8">
        <v>0</v>
      </c>
      <c r="V16" s="8">
        <v>1592.52</v>
      </c>
      <c r="W16" s="8">
        <v>1455.82</v>
      </c>
      <c r="X16" s="8">
        <v>136.69999999999999</v>
      </c>
      <c r="Y16" s="8" t="s">
        <v>72</v>
      </c>
      <c r="Z16" s="8" t="s">
        <v>72</v>
      </c>
      <c r="AA16" s="8" t="s">
        <v>152</v>
      </c>
      <c r="AB16" s="8" t="s">
        <v>152</v>
      </c>
      <c r="AC16" s="8"/>
    </row>
    <row r="17" spans="1:29" x14ac:dyDescent="0.2">
      <c r="A17" s="2" t="s">
        <v>16</v>
      </c>
      <c r="B17" s="5">
        <v>30</v>
      </c>
      <c r="C17" s="5">
        <v>20</v>
      </c>
      <c r="D17" s="9">
        <v>20</v>
      </c>
      <c r="E17" s="9">
        <v>25</v>
      </c>
      <c r="F17" s="9">
        <v>0</v>
      </c>
      <c r="G17" s="9">
        <v>0</v>
      </c>
      <c r="H17" s="9">
        <v>0</v>
      </c>
      <c r="I17" s="41" t="s">
        <v>214</v>
      </c>
      <c r="J17" s="26" t="s">
        <v>72</v>
      </c>
      <c r="K17" s="27">
        <v>57.5</v>
      </c>
      <c r="L17" s="9">
        <v>0</v>
      </c>
      <c r="M17" s="26" t="s">
        <v>72</v>
      </c>
      <c r="N17" s="26" t="s">
        <v>72</v>
      </c>
      <c r="O17" s="27">
        <v>37.5</v>
      </c>
      <c r="P17" s="9">
        <v>0</v>
      </c>
      <c r="Q17" s="8" t="s">
        <v>72</v>
      </c>
      <c r="R17" s="8" t="s">
        <v>181</v>
      </c>
      <c r="S17" s="8">
        <v>620.9</v>
      </c>
      <c r="T17" s="8">
        <v>541.77</v>
      </c>
      <c r="U17" s="8">
        <v>79.13</v>
      </c>
      <c r="V17" s="8">
        <v>1899.69</v>
      </c>
      <c r="W17" s="8">
        <v>1678.32</v>
      </c>
      <c r="X17" s="8">
        <v>221.37</v>
      </c>
      <c r="Y17" s="8" t="s">
        <v>72</v>
      </c>
      <c r="Z17" s="8" t="s">
        <v>72</v>
      </c>
      <c r="AA17" s="8" t="s">
        <v>72</v>
      </c>
      <c r="AB17" s="8" t="s">
        <v>152</v>
      </c>
      <c r="AC17" s="8"/>
    </row>
    <row r="18" spans="1:29" x14ac:dyDescent="0.2">
      <c r="A18" s="4" t="s">
        <v>17</v>
      </c>
      <c r="B18" s="44" t="s">
        <v>91</v>
      </c>
      <c r="C18" s="44" t="s">
        <v>91</v>
      </c>
      <c r="D18" s="44" t="s">
        <v>91</v>
      </c>
      <c r="E18" s="44" t="s">
        <v>91</v>
      </c>
      <c r="F18" s="44" t="s">
        <v>91</v>
      </c>
      <c r="G18" s="44" t="s">
        <v>91</v>
      </c>
      <c r="H18" s="44" t="s">
        <v>91</v>
      </c>
      <c r="I18" s="44" t="s">
        <v>91</v>
      </c>
      <c r="J18" s="44" t="s">
        <v>91</v>
      </c>
      <c r="K18" s="44" t="s">
        <v>91</v>
      </c>
      <c r="L18" s="44" t="s">
        <v>91</v>
      </c>
      <c r="M18" s="44" t="s">
        <v>91</v>
      </c>
      <c r="N18" s="44" t="s">
        <v>91</v>
      </c>
      <c r="O18" s="44" t="s">
        <v>91</v>
      </c>
      <c r="P18" s="44" t="s">
        <v>91</v>
      </c>
      <c r="Q18" s="44" t="s">
        <v>91</v>
      </c>
      <c r="R18" s="44" t="s">
        <v>91</v>
      </c>
      <c r="S18" s="44" t="s">
        <v>91</v>
      </c>
      <c r="T18" s="44" t="s">
        <v>91</v>
      </c>
      <c r="U18" s="44" t="s">
        <v>91</v>
      </c>
      <c r="V18" s="44" t="s">
        <v>91</v>
      </c>
      <c r="W18" s="44" t="s">
        <v>91</v>
      </c>
      <c r="X18" s="44" t="s">
        <v>91</v>
      </c>
      <c r="Y18" s="44" t="s">
        <v>91</v>
      </c>
      <c r="Z18" s="44" t="s">
        <v>91</v>
      </c>
      <c r="AA18" s="44" t="s">
        <v>91</v>
      </c>
      <c r="AB18" s="44" t="s">
        <v>91</v>
      </c>
      <c r="AC18" s="8"/>
    </row>
    <row r="19" spans="1:29" x14ac:dyDescent="0.2">
      <c r="A19" s="58" t="s">
        <v>18</v>
      </c>
      <c r="B19" s="5">
        <v>30</v>
      </c>
      <c r="C19" s="5">
        <v>12</v>
      </c>
      <c r="D19" s="9">
        <v>14</v>
      </c>
      <c r="E19" s="9">
        <v>16</v>
      </c>
      <c r="F19" s="5">
        <v>12</v>
      </c>
      <c r="G19" s="5">
        <v>12</v>
      </c>
      <c r="H19" s="5">
        <v>12</v>
      </c>
      <c r="I19" s="41" t="s">
        <v>106</v>
      </c>
      <c r="J19" s="26" t="s">
        <v>72</v>
      </c>
      <c r="K19" s="9">
        <v>16</v>
      </c>
      <c r="L19" s="9">
        <v>60</v>
      </c>
      <c r="M19" s="26" t="s">
        <v>72</v>
      </c>
      <c r="N19" s="26" t="s">
        <v>72</v>
      </c>
      <c r="O19" s="39">
        <v>16</v>
      </c>
      <c r="P19" s="9">
        <v>0</v>
      </c>
      <c r="Q19" s="8" t="s">
        <v>72</v>
      </c>
      <c r="R19" s="8" t="s">
        <v>154</v>
      </c>
      <c r="S19" s="8">
        <v>747.27</v>
      </c>
      <c r="T19" s="29">
        <v>1</v>
      </c>
      <c r="U19" s="8">
        <v>0</v>
      </c>
      <c r="V19" s="8">
        <v>2068.08</v>
      </c>
      <c r="W19" s="8">
        <v>747.27</v>
      </c>
      <c r="X19" s="8">
        <v>1320.81</v>
      </c>
      <c r="Y19" s="8" t="s">
        <v>72</v>
      </c>
      <c r="Z19" s="8" t="s">
        <v>152</v>
      </c>
      <c r="AA19" s="8" t="s">
        <v>152</v>
      </c>
      <c r="AB19" s="8" t="s">
        <v>152</v>
      </c>
      <c r="AC19" s="8"/>
    </row>
    <row r="20" spans="1:29" x14ac:dyDescent="0.2">
      <c r="A20" s="2" t="s">
        <v>19</v>
      </c>
      <c r="B20" s="5">
        <v>20</v>
      </c>
      <c r="C20" s="5">
        <v>10</v>
      </c>
      <c r="D20" s="9">
        <v>10</v>
      </c>
      <c r="E20" s="9">
        <v>15</v>
      </c>
      <c r="F20" s="9">
        <v>12</v>
      </c>
      <c r="G20" s="9">
        <v>12</v>
      </c>
      <c r="H20" s="9">
        <v>12</v>
      </c>
      <c r="I20" s="26" t="s">
        <v>76</v>
      </c>
      <c r="J20" s="26" t="s">
        <v>72</v>
      </c>
      <c r="K20" s="9">
        <v>0</v>
      </c>
      <c r="L20" s="9">
        <v>60</v>
      </c>
      <c r="M20" s="26" t="s">
        <v>72</v>
      </c>
      <c r="N20" s="26" t="s">
        <v>72</v>
      </c>
      <c r="O20" s="9">
        <v>0</v>
      </c>
      <c r="P20" s="9">
        <v>60</v>
      </c>
      <c r="Q20" s="8" t="s">
        <v>72</v>
      </c>
      <c r="R20" s="8" t="s">
        <v>154</v>
      </c>
      <c r="S20" s="8">
        <v>876.44</v>
      </c>
      <c r="T20" s="29">
        <v>1</v>
      </c>
      <c r="U20" s="8">
        <v>0</v>
      </c>
      <c r="V20" s="8">
        <v>2314.7800000000002</v>
      </c>
      <c r="W20" s="8">
        <v>876.44</v>
      </c>
      <c r="X20" s="8">
        <v>1438.34</v>
      </c>
      <c r="Y20" s="8" t="s">
        <v>72</v>
      </c>
      <c r="Z20" s="8" t="s">
        <v>72</v>
      </c>
      <c r="AA20" s="8" t="s">
        <v>152</v>
      </c>
      <c r="AB20" s="8" t="s">
        <v>152</v>
      </c>
      <c r="AC20" s="8"/>
    </row>
    <row r="21" spans="1:29" x14ac:dyDescent="0.2">
      <c r="A21" s="58" t="s">
        <v>20</v>
      </c>
      <c r="B21" s="5">
        <v>30</v>
      </c>
      <c r="C21" s="5">
        <v>10</v>
      </c>
      <c r="D21" s="9">
        <v>15</v>
      </c>
      <c r="E21" s="9">
        <v>20</v>
      </c>
      <c r="F21" s="9">
        <v>12</v>
      </c>
      <c r="G21" s="9">
        <v>12</v>
      </c>
      <c r="H21" s="9">
        <v>12</v>
      </c>
      <c r="I21" s="26" t="s">
        <v>76</v>
      </c>
      <c r="J21" s="26" t="s">
        <v>72</v>
      </c>
      <c r="K21" s="24" t="s">
        <v>148</v>
      </c>
      <c r="L21" s="27" t="s">
        <v>163</v>
      </c>
      <c r="M21" s="26" t="s">
        <v>72</v>
      </c>
      <c r="N21" s="26" t="s">
        <v>72</v>
      </c>
      <c r="O21" s="24" t="s">
        <v>148</v>
      </c>
      <c r="P21" s="9">
        <v>0</v>
      </c>
      <c r="Q21" s="8" t="s">
        <v>72</v>
      </c>
      <c r="R21" s="8" t="s">
        <v>149</v>
      </c>
      <c r="S21" s="8">
        <v>652.45000000000005</v>
      </c>
      <c r="T21" s="29">
        <v>1</v>
      </c>
      <c r="U21" s="8">
        <v>0</v>
      </c>
      <c r="V21" s="8">
        <v>1838.53</v>
      </c>
      <c r="W21" s="8">
        <v>654.45000000000005</v>
      </c>
      <c r="X21" s="8">
        <v>1186.08</v>
      </c>
      <c r="Y21" s="50" t="s">
        <v>152</v>
      </c>
      <c r="Z21" s="50" t="s">
        <v>152</v>
      </c>
      <c r="AA21" s="50" t="s">
        <v>152</v>
      </c>
      <c r="AB21" s="50" t="s">
        <v>152</v>
      </c>
      <c r="AC21" s="8"/>
    </row>
    <row r="22" spans="1:29" x14ac:dyDescent="0.2">
      <c r="A22" s="58" t="s">
        <v>21</v>
      </c>
      <c r="B22" s="5">
        <v>30</v>
      </c>
      <c r="C22" s="5">
        <v>10</v>
      </c>
      <c r="D22" s="9">
        <v>12</v>
      </c>
      <c r="E22" s="9">
        <v>15</v>
      </c>
      <c r="F22" s="9">
        <v>9</v>
      </c>
      <c r="G22" s="9">
        <v>9</v>
      </c>
      <c r="H22" s="9">
        <v>9</v>
      </c>
      <c r="I22" s="41" t="s">
        <v>106</v>
      </c>
      <c r="J22" s="26" t="s">
        <v>72</v>
      </c>
      <c r="K22" s="9">
        <v>42</v>
      </c>
      <c r="L22" s="9">
        <f>1200/8</f>
        <v>150</v>
      </c>
      <c r="M22" s="26" t="s">
        <v>72</v>
      </c>
      <c r="N22" s="26" t="s">
        <v>72</v>
      </c>
      <c r="O22" s="9">
        <v>42</v>
      </c>
      <c r="P22" s="9">
        <v>0</v>
      </c>
      <c r="Q22" s="8" t="s">
        <v>72</v>
      </c>
      <c r="R22" s="50" t="s">
        <v>207</v>
      </c>
      <c r="S22" s="8">
        <v>100</v>
      </c>
      <c r="T22" s="8">
        <v>0</v>
      </c>
      <c r="U22" s="8">
        <v>100</v>
      </c>
      <c r="V22" s="8">
        <v>150</v>
      </c>
      <c r="W22" s="8">
        <v>0</v>
      </c>
      <c r="X22" s="8">
        <v>0</v>
      </c>
      <c r="Y22" s="8" t="s">
        <v>72</v>
      </c>
      <c r="Z22" s="8" t="s">
        <v>72</v>
      </c>
      <c r="AA22" s="50" t="s">
        <v>152</v>
      </c>
      <c r="AB22" s="50" t="s">
        <v>152</v>
      </c>
      <c r="AC22" s="8"/>
    </row>
    <row r="23" spans="1:29" x14ac:dyDescent="0.2">
      <c r="A23" s="58" t="s">
        <v>22</v>
      </c>
      <c r="B23" s="5">
        <v>30</v>
      </c>
      <c r="C23" s="5">
        <v>8</v>
      </c>
      <c r="D23" s="9">
        <v>24</v>
      </c>
      <c r="E23" s="9">
        <v>27</v>
      </c>
      <c r="F23" s="9">
        <v>0</v>
      </c>
      <c r="G23" s="9">
        <v>0</v>
      </c>
      <c r="H23" s="9">
        <v>0</v>
      </c>
      <c r="I23" s="26" t="s">
        <v>76</v>
      </c>
      <c r="J23" s="26" t="s">
        <v>72</v>
      </c>
      <c r="K23" s="9">
        <f>256/8</f>
        <v>32</v>
      </c>
      <c r="L23" s="9">
        <v>0</v>
      </c>
      <c r="M23" s="26" t="s">
        <v>72</v>
      </c>
      <c r="N23" s="26" t="s">
        <v>72</v>
      </c>
      <c r="O23" s="9">
        <v>32</v>
      </c>
      <c r="P23" s="9">
        <v>0</v>
      </c>
      <c r="Q23" s="8" t="s">
        <v>72</v>
      </c>
      <c r="R23" s="8" t="s">
        <v>167</v>
      </c>
      <c r="S23" s="8">
        <v>846.74</v>
      </c>
      <c r="T23" s="8">
        <v>779</v>
      </c>
      <c r="U23" s="8">
        <v>67.739999999999995</v>
      </c>
      <c r="V23" s="8">
        <v>2252.9499999999998</v>
      </c>
      <c r="W23" s="8">
        <v>2072.71</v>
      </c>
      <c r="X23" s="8">
        <v>180.24</v>
      </c>
      <c r="Y23" s="8" t="s">
        <v>72</v>
      </c>
      <c r="Z23" s="8" t="s">
        <v>152</v>
      </c>
      <c r="AA23" s="8" t="s">
        <v>152</v>
      </c>
      <c r="AB23" s="8" t="s">
        <v>152</v>
      </c>
      <c r="AC23" s="8"/>
    </row>
    <row r="24" spans="1:29" x14ac:dyDescent="0.2">
      <c r="A24" s="2" t="s">
        <v>23</v>
      </c>
      <c r="B24" s="5" t="s">
        <v>91</v>
      </c>
      <c r="C24" s="5" t="s">
        <v>91</v>
      </c>
      <c r="D24" s="9" t="s">
        <v>91</v>
      </c>
      <c r="E24" s="9" t="s">
        <v>91</v>
      </c>
      <c r="F24" s="9" t="s">
        <v>91</v>
      </c>
      <c r="G24" s="9" t="s">
        <v>91</v>
      </c>
      <c r="H24" s="9" t="s">
        <v>91</v>
      </c>
      <c r="I24" s="26" t="s">
        <v>91</v>
      </c>
      <c r="J24" s="26" t="s">
        <v>91</v>
      </c>
      <c r="K24" s="9" t="s">
        <v>91</v>
      </c>
      <c r="L24" s="9" t="s">
        <v>91</v>
      </c>
      <c r="M24" s="26" t="s">
        <v>91</v>
      </c>
      <c r="N24" s="26" t="s">
        <v>91</v>
      </c>
      <c r="O24" s="39" t="s">
        <v>91</v>
      </c>
      <c r="P24" s="9" t="s">
        <v>91</v>
      </c>
      <c r="Q24" s="8" t="s">
        <v>91</v>
      </c>
      <c r="R24" s="8" t="s">
        <v>91</v>
      </c>
      <c r="S24" s="8" t="s">
        <v>91</v>
      </c>
      <c r="T24" s="29" t="s">
        <v>91</v>
      </c>
      <c r="U24" s="8" t="s">
        <v>91</v>
      </c>
      <c r="V24" s="8" t="s">
        <v>91</v>
      </c>
      <c r="W24" s="8" t="s">
        <v>91</v>
      </c>
      <c r="X24" s="8" t="s">
        <v>91</v>
      </c>
      <c r="Y24" s="8" t="s">
        <v>91</v>
      </c>
      <c r="Z24" s="8" t="s">
        <v>91</v>
      </c>
      <c r="AA24" s="8" t="s">
        <v>91</v>
      </c>
      <c r="AB24" s="8" t="s">
        <v>91</v>
      </c>
      <c r="AC24" s="8"/>
    </row>
    <row r="25" spans="1:29" x14ac:dyDescent="0.2">
      <c r="A25" s="2" t="s">
        <v>24</v>
      </c>
      <c r="B25" s="5">
        <v>30</v>
      </c>
      <c r="C25" s="5">
        <v>11</v>
      </c>
      <c r="D25" s="9">
        <f>168/8</f>
        <v>21</v>
      </c>
      <c r="E25" s="9">
        <f>208/8</f>
        <v>26</v>
      </c>
      <c r="F25" s="9">
        <v>0</v>
      </c>
      <c r="G25" s="9">
        <v>0</v>
      </c>
      <c r="H25" s="9">
        <v>0</v>
      </c>
      <c r="I25" s="26" t="s">
        <v>76</v>
      </c>
      <c r="J25" s="26" t="s">
        <v>72</v>
      </c>
      <c r="K25" s="9" t="s">
        <v>168</v>
      </c>
      <c r="L25" s="26">
        <v>0</v>
      </c>
      <c r="M25" s="26" t="s">
        <v>72</v>
      </c>
      <c r="N25" s="26" t="s">
        <v>72</v>
      </c>
      <c r="O25" s="27"/>
      <c r="P25" s="9"/>
      <c r="Q25" s="8" t="s">
        <v>72</v>
      </c>
      <c r="R25" s="8" t="s">
        <v>169</v>
      </c>
      <c r="S25" s="8">
        <v>965.11</v>
      </c>
      <c r="T25" s="29">
        <v>1</v>
      </c>
      <c r="U25" s="8">
        <v>0</v>
      </c>
      <c r="V25" s="8">
        <v>0</v>
      </c>
      <c r="W25" s="8">
        <v>0</v>
      </c>
      <c r="X25" s="8">
        <v>0</v>
      </c>
      <c r="Y25" s="8" t="s">
        <v>72</v>
      </c>
      <c r="Z25" s="8" t="s">
        <v>152</v>
      </c>
      <c r="AA25" s="8" t="s">
        <v>72</v>
      </c>
      <c r="AB25" s="8" t="s">
        <v>72</v>
      </c>
      <c r="AC25" s="8"/>
    </row>
    <row r="26" spans="1:29" x14ac:dyDescent="0.2">
      <c r="A26" s="2" t="s">
        <v>25</v>
      </c>
      <c r="B26" s="5">
        <v>30</v>
      </c>
      <c r="C26" s="5">
        <v>10</v>
      </c>
      <c r="D26" s="9">
        <v>15</v>
      </c>
      <c r="E26" s="9">
        <v>20</v>
      </c>
      <c r="F26" s="9">
        <v>10</v>
      </c>
      <c r="G26" s="9">
        <v>15</v>
      </c>
      <c r="H26" s="9">
        <v>20</v>
      </c>
      <c r="I26" s="41" t="s">
        <v>228</v>
      </c>
      <c r="J26" s="26" t="s">
        <v>72</v>
      </c>
      <c r="K26" s="9">
        <v>30</v>
      </c>
      <c r="L26" s="26" t="s">
        <v>107</v>
      </c>
      <c r="M26" s="26" t="s">
        <v>72</v>
      </c>
      <c r="N26" s="26" t="s">
        <v>72</v>
      </c>
      <c r="O26" s="28" t="s">
        <v>108</v>
      </c>
      <c r="P26" s="9" t="s">
        <v>109</v>
      </c>
      <c r="Q26" s="8" t="s">
        <v>152</v>
      </c>
      <c r="R26" s="8" t="s">
        <v>154</v>
      </c>
      <c r="S26" s="8">
        <v>548.65</v>
      </c>
      <c r="T26" s="29">
        <v>1</v>
      </c>
      <c r="U26" s="8">
        <v>0</v>
      </c>
      <c r="V26" s="8">
        <v>1542.43</v>
      </c>
      <c r="W26" s="8">
        <v>1293.99</v>
      </c>
      <c r="X26" s="8">
        <v>248.44</v>
      </c>
      <c r="Y26" s="8" t="s">
        <v>72</v>
      </c>
      <c r="Z26" s="8" t="s">
        <v>72</v>
      </c>
      <c r="AA26" s="8" t="s">
        <v>152</v>
      </c>
      <c r="AB26" s="8" t="s">
        <v>152</v>
      </c>
      <c r="AC26" s="8"/>
    </row>
    <row r="27" spans="1:29" x14ac:dyDescent="0.2">
      <c r="A27" s="2" t="s">
        <v>26</v>
      </c>
      <c r="B27" s="5">
        <v>28</v>
      </c>
      <c r="C27" s="5">
        <v>22.75</v>
      </c>
      <c r="D27" s="5">
        <v>25.13</v>
      </c>
      <c r="E27" s="5">
        <v>27.63</v>
      </c>
      <c r="F27" s="9">
        <v>0</v>
      </c>
      <c r="G27" s="9">
        <v>0</v>
      </c>
      <c r="H27" s="9">
        <v>0</v>
      </c>
      <c r="I27" s="41" t="s">
        <v>106</v>
      </c>
      <c r="J27" s="26" t="s">
        <v>72</v>
      </c>
      <c r="K27" s="9">
        <f>480/8</f>
        <v>60</v>
      </c>
      <c r="L27" s="9">
        <v>0</v>
      </c>
      <c r="M27" s="26" t="s">
        <v>72</v>
      </c>
      <c r="N27" s="26" t="s">
        <v>72</v>
      </c>
      <c r="O27" s="27">
        <f>100/8</f>
        <v>12.5</v>
      </c>
      <c r="P27" s="9">
        <v>0</v>
      </c>
      <c r="Q27" s="8" t="s">
        <v>152</v>
      </c>
      <c r="R27" s="8" t="s">
        <v>149</v>
      </c>
      <c r="S27" s="8">
        <v>515.83000000000004</v>
      </c>
      <c r="T27" s="8">
        <v>429.06</v>
      </c>
      <c r="U27" s="8">
        <v>86.78</v>
      </c>
      <c r="V27" s="8">
        <v>1462.97</v>
      </c>
      <c r="W27" s="8">
        <v>1033.71</v>
      </c>
      <c r="X27" s="8">
        <v>429.26</v>
      </c>
      <c r="Y27" s="8" t="s">
        <v>72</v>
      </c>
      <c r="Z27" s="8" t="s">
        <v>72</v>
      </c>
      <c r="AA27" s="8" t="s">
        <v>152</v>
      </c>
      <c r="AB27" s="8" t="s">
        <v>152</v>
      </c>
      <c r="AC27" s="8"/>
    </row>
    <row r="28" spans="1:29" x14ac:dyDescent="0.2">
      <c r="A28" s="58" t="s">
        <v>27</v>
      </c>
      <c r="B28" s="5">
        <v>35</v>
      </c>
      <c r="C28" s="5">
        <v>10</v>
      </c>
      <c r="D28" s="5">
        <v>18</v>
      </c>
      <c r="E28" s="5">
        <v>21</v>
      </c>
      <c r="F28" s="9">
        <v>0</v>
      </c>
      <c r="G28" s="9">
        <v>0</v>
      </c>
      <c r="H28" s="9">
        <v>0</v>
      </c>
      <c r="I28" s="41" t="s">
        <v>151</v>
      </c>
      <c r="J28" s="26" t="s">
        <v>72</v>
      </c>
      <c r="K28" s="9">
        <v>40</v>
      </c>
      <c r="L28" s="9">
        <v>0</v>
      </c>
      <c r="M28" s="26" t="s">
        <v>72</v>
      </c>
      <c r="N28" s="26" t="s">
        <v>152</v>
      </c>
      <c r="O28" s="9">
        <v>5</v>
      </c>
      <c r="P28" s="9">
        <v>0</v>
      </c>
      <c r="Q28" s="8" t="s">
        <v>72</v>
      </c>
      <c r="R28" s="8" t="s">
        <v>149</v>
      </c>
      <c r="S28" s="8">
        <v>388.46</v>
      </c>
      <c r="T28" s="29">
        <v>1</v>
      </c>
      <c r="U28" s="8">
        <v>0</v>
      </c>
      <c r="V28" s="8">
        <v>689.4</v>
      </c>
      <c r="W28" s="8">
        <v>388.46</v>
      </c>
      <c r="X28" s="8">
        <v>300.94</v>
      </c>
      <c r="Y28" s="8" t="s">
        <v>72</v>
      </c>
      <c r="Z28" s="8" t="s">
        <v>72</v>
      </c>
      <c r="AA28" s="8" t="s">
        <v>152</v>
      </c>
      <c r="AB28" s="8" t="s">
        <v>152</v>
      </c>
      <c r="AC28" s="8"/>
    </row>
    <row r="29" spans="1:29" x14ac:dyDescent="0.2">
      <c r="A29" s="2" t="s">
        <v>28</v>
      </c>
      <c r="B29" s="5">
        <v>35</v>
      </c>
      <c r="C29" s="5">
        <f>104/8</f>
        <v>13</v>
      </c>
      <c r="D29" s="9">
        <f>156/8</f>
        <v>19.5</v>
      </c>
      <c r="E29" s="9">
        <f>208/8</f>
        <v>26</v>
      </c>
      <c r="F29" s="9">
        <v>13</v>
      </c>
      <c r="G29" s="9">
        <v>19</v>
      </c>
      <c r="H29" s="9">
        <v>26</v>
      </c>
      <c r="I29" s="26" t="s">
        <v>76</v>
      </c>
      <c r="J29" s="26" t="s">
        <v>72</v>
      </c>
      <c r="K29" s="9">
        <v>30</v>
      </c>
      <c r="L29" s="9">
        <v>120</v>
      </c>
      <c r="M29" s="26" t="s">
        <v>72</v>
      </c>
      <c r="N29" s="26" t="s">
        <v>72</v>
      </c>
      <c r="O29" s="9">
        <v>30</v>
      </c>
      <c r="P29" s="24" t="s">
        <v>223</v>
      </c>
      <c r="Q29" s="8" t="s">
        <v>72</v>
      </c>
      <c r="R29" s="8" t="s">
        <v>182</v>
      </c>
      <c r="S29" s="8">
        <v>565.28</v>
      </c>
      <c r="T29" s="42" t="s">
        <v>224</v>
      </c>
      <c r="U29" s="8" t="s">
        <v>225</v>
      </c>
      <c r="V29" s="8">
        <v>1921.96</v>
      </c>
      <c r="W29" s="8" t="s">
        <v>226</v>
      </c>
      <c r="X29" s="8" t="s">
        <v>227</v>
      </c>
      <c r="Y29" s="8" t="s">
        <v>72</v>
      </c>
      <c r="Z29" s="8" t="s">
        <v>72</v>
      </c>
      <c r="AA29" s="8" t="s">
        <v>152</v>
      </c>
      <c r="AB29" s="8" t="s">
        <v>72</v>
      </c>
      <c r="AC29" s="8"/>
    </row>
    <row r="30" spans="1:29" x14ac:dyDescent="0.2">
      <c r="A30" s="58" t="s">
        <v>29</v>
      </c>
      <c r="B30" s="5">
        <v>20</v>
      </c>
      <c r="C30" s="5">
        <v>8</v>
      </c>
      <c r="D30" s="9">
        <v>12</v>
      </c>
      <c r="E30" s="9">
        <v>13</v>
      </c>
      <c r="F30" s="9">
        <v>10</v>
      </c>
      <c r="G30" s="9">
        <v>10</v>
      </c>
      <c r="H30" s="9">
        <v>10</v>
      </c>
      <c r="I30" s="59" t="s">
        <v>212</v>
      </c>
      <c r="J30" s="26" t="s">
        <v>72</v>
      </c>
      <c r="K30" s="9">
        <v>240</v>
      </c>
      <c r="L30" s="9">
        <v>700</v>
      </c>
      <c r="M30" s="26" t="s">
        <v>72</v>
      </c>
      <c r="N30" s="26" t="s">
        <v>72</v>
      </c>
      <c r="O30" s="9">
        <v>240</v>
      </c>
      <c r="P30" s="24" t="s">
        <v>183</v>
      </c>
      <c r="Q30" s="8" t="s">
        <v>72</v>
      </c>
      <c r="R30" s="8" t="s">
        <v>149</v>
      </c>
      <c r="S30" s="8">
        <v>647.51</v>
      </c>
      <c r="T30" s="29">
        <v>1</v>
      </c>
      <c r="U30" s="8">
        <v>0</v>
      </c>
      <c r="V30" s="8">
        <v>1785.31</v>
      </c>
      <c r="W30" s="8">
        <v>931.96</v>
      </c>
      <c r="X30" s="8">
        <v>853.35</v>
      </c>
      <c r="Y30" s="8" t="s">
        <v>72</v>
      </c>
      <c r="Z30" s="8" t="s">
        <v>72</v>
      </c>
      <c r="AA30" s="8" t="s">
        <v>152</v>
      </c>
      <c r="AB30" s="8" t="s">
        <v>152</v>
      </c>
      <c r="AC30" s="8"/>
    </row>
    <row r="31" spans="1:29" x14ac:dyDescent="0.2">
      <c r="A31" s="58" t="s">
        <v>30</v>
      </c>
      <c r="B31" s="5">
        <v>20</v>
      </c>
      <c r="C31" s="5">
        <f>53.36/8</f>
        <v>6.67</v>
      </c>
      <c r="D31" s="9">
        <v>8</v>
      </c>
      <c r="E31" s="9">
        <v>10</v>
      </c>
      <c r="F31" s="9">
        <v>8</v>
      </c>
      <c r="G31" s="9">
        <v>8</v>
      </c>
      <c r="H31" s="9">
        <v>8</v>
      </c>
      <c r="I31" s="41" t="s">
        <v>106</v>
      </c>
      <c r="J31" s="26" t="s">
        <v>72</v>
      </c>
      <c r="K31" s="9">
        <v>120</v>
      </c>
      <c r="L31" s="9">
        <f>500/8</f>
        <v>62.5</v>
      </c>
      <c r="M31" s="26" t="s">
        <v>72</v>
      </c>
      <c r="N31" s="26" t="s">
        <v>72</v>
      </c>
      <c r="O31" s="28" t="s">
        <v>153</v>
      </c>
      <c r="P31" s="26" t="s">
        <v>170</v>
      </c>
      <c r="Q31" s="8" t="s">
        <v>72</v>
      </c>
      <c r="R31" s="8" t="s">
        <v>154</v>
      </c>
      <c r="S31" s="8">
        <v>596.15</v>
      </c>
      <c r="T31" s="29">
        <v>1</v>
      </c>
      <c r="U31" s="8">
        <v>0</v>
      </c>
      <c r="V31" s="8">
        <v>1057.9000000000001</v>
      </c>
      <c r="W31" s="8">
        <v>0</v>
      </c>
      <c r="X31" s="8">
        <v>1057.9000000000001</v>
      </c>
      <c r="Y31" s="8" t="s">
        <v>72</v>
      </c>
      <c r="Z31" s="8" t="s">
        <v>72</v>
      </c>
      <c r="AA31" s="8" t="s">
        <v>152</v>
      </c>
      <c r="AB31" s="8" t="s">
        <v>152</v>
      </c>
      <c r="AC31" s="8"/>
    </row>
    <row r="32" spans="1:29" x14ac:dyDescent="0.2">
      <c r="A32" s="2" t="s">
        <v>31</v>
      </c>
      <c r="B32" s="5">
        <v>30</v>
      </c>
      <c r="C32" s="5">
        <v>12</v>
      </c>
      <c r="D32" s="5">
        <v>12</v>
      </c>
      <c r="E32" s="5">
        <v>15</v>
      </c>
      <c r="F32" s="9">
        <v>12</v>
      </c>
      <c r="G32" s="9">
        <v>12</v>
      </c>
      <c r="H32" s="9">
        <v>12</v>
      </c>
      <c r="I32" s="41" t="s">
        <v>106</v>
      </c>
      <c r="J32" s="26" t="s">
        <v>72</v>
      </c>
      <c r="K32" s="9">
        <v>24</v>
      </c>
      <c r="L32" s="9">
        <v>30</v>
      </c>
      <c r="M32" s="26" t="s">
        <v>72</v>
      </c>
      <c r="N32" s="26" t="s">
        <v>72</v>
      </c>
      <c r="O32" s="37">
        <v>24</v>
      </c>
      <c r="P32" s="9">
        <v>0</v>
      </c>
      <c r="Q32" s="8" t="s">
        <v>72</v>
      </c>
      <c r="R32" s="8" t="s">
        <v>149</v>
      </c>
      <c r="S32" s="8">
        <v>653.21</v>
      </c>
      <c r="T32" s="29">
        <v>1</v>
      </c>
      <c r="U32" s="8">
        <v>0</v>
      </c>
      <c r="V32" s="8" t="s">
        <v>150</v>
      </c>
      <c r="W32" s="8"/>
      <c r="X32" s="8"/>
      <c r="Y32" s="8" t="s">
        <v>72</v>
      </c>
      <c r="Z32" s="8" t="s">
        <v>72</v>
      </c>
      <c r="AA32" s="8" t="s">
        <v>152</v>
      </c>
      <c r="AB32" s="8" t="s">
        <v>152</v>
      </c>
      <c r="AC32" s="8"/>
    </row>
    <row r="33" spans="1:29" x14ac:dyDescent="0.2">
      <c r="A33" s="2" t="s">
        <v>32</v>
      </c>
      <c r="B33" s="5">
        <v>30</v>
      </c>
      <c r="C33" s="5">
        <v>5</v>
      </c>
      <c r="D33" s="9">
        <v>10</v>
      </c>
      <c r="E33" s="9">
        <v>18</v>
      </c>
      <c r="F33" s="9">
        <v>6</v>
      </c>
      <c r="G33" s="9">
        <v>6</v>
      </c>
      <c r="H33" s="9">
        <v>6</v>
      </c>
      <c r="I33" s="41" t="s">
        <v>106</v>
      </c>
      <c r="J33" s="26" t="s">
        <v>72</v>
      </c>
      <c r="K33" s="9">
        <v>5</v>
      </c>
      <c r="L33" s="9">
        <v>56</v>
      </c>
      <c r="M33" s="26" t="s">
        <v>72</v>
      </c>
      <c r="N33" s="26" t="s">
        <v>72</v>
      </c>
      <c r="O33" s="28" t="s">
        <v>171</v>
      </c>
      <c r="P33" s="9">
        <v>0</v>
      </c>
      <c r="Q33" s="8" t="s">
        <v>72</v>
      </c>
      <c r="R33" s="8" t="s">
        <v>154</v>
      </c>
      <c r="S33" s="8">
        <v>622.82000000000005</v>
      </c>
      <c r="T33" s="29">
        <v>0.1</v>
      </c>
      <c r="U33" s="8">
        <v>0</v>
      </c>
      <c r="V33" s="8">
        <v>1695.82</v>
      </c>
      <c r="W33" s="8">
        <v>622.82000000000005</v>
      </c>
      <c r="X33" s="8">
        <v>1073.08</v>
      </c>
      <c r="Y33" s="8" t="s">
        <v>72</v>
      </c>
      <c r="Z33" s="8" t="s">
        <v>72</v>
      </c>
      <c r="AA33" s="8" t="s">
        <v>152</v>
      </c>
      <c r="AB33" s="8" t="s">
        <v>152</v>
      </c>
      <c r="AC33" s="8"/>
    </row>
    <row r="34" spans="1:29" x14ac:dyDescent="0.2">
      <c r="A34" s="2" t="s">
        <v>33</v>
      </c>
      <c r="B34" s="5">
        <v>40</v>
      </c>
      <c r="C34" s="5">
        <f>182/8</f>
        <v>22.75</v>
      </c>
      <c r="D34" s="9">
        <f>217/8</f>
        <v>27.125</v>
      </c>
      <c r="E34" s="9">
        <f>269/8</f>
        <v>33.625</v>
      </c>
      <c r="F34" s="9">
        <v>0</v>
      </c>
      <c r="G34" s="9">
        <v>0</v>
      </c>
      <c r="H34" s="9">
        <v>0</v>
      </c>
      <c r="I34" s="26" t="s">
        <v>76</v>
      </c>
      <c r="J34" s="26" t="s">
        <v>72</v>
      </c>
      <c r="K34" s="9">
        <f>400/8</f>
        <v>50</v>
      </c>
      <c r="L34" s="9">
        <v>0</v>
      </c>
      <c r="M34" s="26" t="s">
        <v>72</v>
      </c>
      <c r="N34" s="26" t="s">
        <v>72</v>
      </c>
      <c r="O34" s="9">
        <f>400/8</f>
        <v>50</v>
      </c>
      <c r="P34" s="9">
        <v>0</v>
      </c>
      <c r="Q34" s="8" t="s">
        <v>72</v>
      </c>
      <c r="R34" s="8" t="s">
        <v>149</v>
      </c>
      <c r="S34" s="8">
        <v>505.36</v>
      </c>
      <c r="T34" s="8">
        <v>454.36</v>
      </c>
      <c r="U34" s="8">
        <v>51</v>
      </c>
      <c r="V34" s="8">
        <v>1301.71</v>
      </c>
      <c r="W34" s="8">
        <v>1131.71</v>
      </c>
      <c r="X34" s="8">
        <v>170</v>
      </c>
      <c r="Y34" s="8" t="s">
        <v>152</v>
      </c>
      <c r="Z34" s="8" t="s">
        <v>152</v>
      </c>
      <c r="AA34" s="8" t="s">
        <v>152</v>
      </c>
      <c r="AB34" s="8" t="s">
        <v>72</v>
      </c>
      <c r="AC34" s="8"/>
    </row>
    <row r="35" spans="1:29" x14ac:dyDescent="0.2">
      <c r="A35" s="58" t="s">
        <v>34</v>
      </c>
      <c r="B35" s="5">
        <v>30</v>
      </c>
      <c r="C35" s="5">
        <v>10</v>
      </c>
      <c r="D35" s="9">
        <v>15</v>
      </c>
      <c r="E35" s="9">
        <v>15</v>
      </c>
      <c r="F35" s="9">
        <v>6</v>
      </c>
      <c r="G35" s="9">
        <v>12</v>
      </c>
      <c r="H35" s="9">
        <v>12</v>
      </c>
      <c r="I35" s="41" t="s">
        <v>172</v>
      </c>
      <c r="J35" s="26" t="s">
        <v>72</v>
      </c>
      <c r="K35" s="9">
        <v>15</v>
      </c>
      <c r="L35" s="9">
        <v>30</v>
      </c>
      <c r="M35" s="26" t="s">
        <v>72</v>
      </c>
      <c r="N35" s="60" t="s">
        <v>72</v>
      </c>
      <c r="O35" s="9"/>
      <c r="P35" s="9"/>
      <c r="Q35" s="8" t="s">
        <v>72</v>
      </c>
      <c r="R35" s="8" t="s">
        <v>154</v>
      </c>
      <c r="S35" s="8">
        <v>662.15</v>
      </c>
      <c r="T35" s="29">
        <v>1</v>
      </c>
      <c r="U35" s="8">
        <v>0</v>
      </c>
      <c r="V35" s="8">
        <v>1655.28</v>
      </c>
      <c r="W35" s="8">
        <v>1137.23</v>
      </c>
      <c r="X35" s="8">
        <v>543.55999999999995</v>
      </c>
      <c r="Y35" s="8" t="s">
        <v>72</v>
      </c>
      <c r="Z35" s="8" t="s">
        <v>72</v>
      </c>
      <c r="AA35" s="8" t="s">
        <v>152</v>
      </c>
      <c r="AB35" s="8" t="s">
        <v>152</v>
      </c>
      <c r="AC35" s="8"/>
    </row>
    <row r="36" spans="1:29" x14ac:dyDescent="0.2">
      <c r="A36" s="2" t="s">
        <v>35</v>
      </c>
      <c r="B36" s="5">
        <v>20</v>
      </c>
      <c r="C36" s="5">
        <v>12</v>
      </c>
      <c r="D36" s="9">
        <f>120/8</f>
        <v>15</v>
      </c>
      <c r="E36" s="9">
        <f>144/8</f>
        <v>18</v>
      </c>
      <c r="F36" s="9">
        <v>12</v>
      </c>
      <c r="G36" s="9">
        <v>12</v>
      </c>
      <c r="H36" s="9">
        <v>12</v>
      </c>
      <c r="I36" s="41" t="s">
        <v>173</v>
      </c>
      <c r="J36" s="26" t="s">
        <v>72</v>
      </c>
      <c r="K36" s="9">
        <f>240/8</f>
        <v>30</v>
      </c>
      <c r="L36" s="26" t="s">
        <v>107</v>
      </c>
      <c r="M36" s="26" t="s">
        <v>72</v>
      </c>
      <c r="N36" s="26" t="s">
        <v>72</v>
      </c>
      <c r="O36" s="9">
        <f>240/8</f>
        <v>30</v>
      </c>
      <c r="P36" s="9">
        <v>30</v>
      </c>
      <c r="Q36" s="8" t="s">
        <v>72</v>
      </c>
      <c r="R36" s="8" t="s">
        <v>94</v>
      </c>
      <c r="S36" s="8">
        <v>676.9</v>
      </c>
      <c r="T36" s="29">
        <v>1</v>
      </c>
      <c r="U36" s="8">
        <v>0</v>
      </c>
      <c r="V36" s="8">
        <v>1763.6</v>
      </c>
      <c r="W36" s="7">
        <v>1088.7</v>
      </c>
      <c r="X36" s="7">
        <v>543.35</v>
      </c>
      <c r="Y36" s="8" t="s">
        <v>72</v>
      </c>
      <c r="Z36" s="8" t="s">
        <v>72</v>
      </c>
      <c r="AA36" s="8" t="s">
        <v>152</v>
      </c>
      <c r="AB36" s="8" t="s">
        <v>152</v>
      </c>
      <c r="AC36" s="8"/>
    </row>
    <row r="37" spans="1:29" x14ac:dyDescent="0.2">
      <c r="A37" s="2" t="s">
        <v>36</v>
      </c>
      <c r="B37" s="5">
        <v>30</v>
      </c>
      <c r="C37" s="5">
        <v>22.5</v>
      </c>
      <c r="D37" s="9">
        <v>24</v>
      </c>
      <c r="E37" s="9">
        <v>27</v>
      </c>
      <c r="F37" s="9">
        <v>0</v>
      </c>
      <c r="G37" s="9">
        <v>0</v>
      </c>
      <c r="H37" s="9">
        <v>0</v>
      </c>
      <c r="I37" s="41" t="s">
        <v>174</v>
      </c>
      <c r="J37" s="26" t="s">
        <v>72</v>
      </c>
      <c r="K37" s="27">
        <v>62.5</v>
      </c>
      <c r="L37" s="9" t="s">
        <v>91</v>
      </c>
      <c r="M37" s="26" t="s">
        <v>72</v>
      </c>
      <c r="N37" s="26" t="s">
        <v>72</v>
      </c>
      <c r="O37" s="24" t="s">
        <v>229</v>
      </c>
      <c r="P37" s="9">
        <v>0</v>
      </c>
      <c r="Q37" s="8" t="s">
        <v>72</v>
      </c>
      <c r="R37" s="8" t="s">
        <v>149</v>
      </c>
      <c r="S37" s="8">
        <v>681.31</v>
      </c>
      <c r="T37" s="29">
        <v>1</v>
      </c>
      <c r="U37" s="8">
        <v>0</v>
      </c>
      <c r="V37" s="8">
        <v>0</v>
      </c>
      <c r="W37" s="8">
        <v>0</v>
      </c>
      <c r="X37" s="8">
        <v>0</v>
      </c>
      <c r="Y37" s="8" t="s">
        <v>72</v>
      </c>
      <c r="Z37" s="8" t="s">
        <v>72</v>
      </c>
      <c r="AA37" s="8" t="s">
        <v>152</v>
      </c>
      <c r="AB37" s="8" t="s">
        <v>152</v>
      </c>
      <c r="AC37" s="8"/>
    </row>
    <row r="38" spans="1:29" x14ac:dyDescent="0.2">
      <c r="A38" s="2" t="s">
        <v>37</v>
      </c>
      <c r="B38" s="5">
        <v>30</v>
      </c>
      <c r="C38" s="5">
        <v>6</v>
      </c>
      <c r="D38" s="9">
        <f>113/8</f>
        <v>14.125</v>
      </c>
      <c r="E38" s="9">
        <v>18</v>
      </c>
      <c r="F38" s="9">
        <v>6</v>
      </c>
      <c r="G38" s="9">
        <v>12</v>
      </c>
      <c r="H38" s="9">
        <v>12</v>
      </c>
      <c r="I38" s="26" t="s">
        <v>76</v>
      </c>
      <c r="J38" s="26" t="s">
        <v>72</v>
      </c>
      <c r="K38" s="9">
        <v>25</v>
      </c>
      <c r="L38" s="9">
        <v>90</v>
      </c>
      <c r="M38" s="26" t="s">
        <v>72</v>
      </c>
      <c r="N38" s="26" t="s">
        <v>72</v>
      </c>
      <c r="O38" s="9" t="s">
        <v>108</v>
      </c>
      <c r="P38" s="9">
        <v>0</v>
      </c>
      <c r="Q38" s="8" t="s">
        <v>72</v>
      </c>
      <c r="R38" s="8" t="s">
        <v>154</v>
      </c>
      <c r="S38" s="8">
        <v>686.47</v>
      </c>
      <c r="T38" s="8">
        <v>676.47</v>
      </c>
      <c r="U38" s="8">
        <v>10</v>
      </c>
      <c r="V38" s="8">
        <v>1891.87</v>
      </c>
      <c r="W38" s="8">
        <v>676.47</v>
      </c>
      <c r="X38" s="8">
        <v>1205.4000000000001</v>
      </c>
      <c r="Y38" s="8" t="s">
        <v>72</v>
      </c>
      <c r="Z38" s="8" t="s">
        <v>72</v>
      </c>
      <c r="AA38" s="8" t="s">
        <v>72</v>
      </c>
      <c r="AB38" s="8" t="s">
        <v>72</v>
      </c>
      <c r="AC38" s="8"/>
    </row>
    <row r="39" spans="1:29" x14ac:dyDescent="0.2">
      <c r="A39" s="58" t="s">
        <v>38</v>
      </c>
      <c r="B39" s="5">
        <v>30</v>
      </c>
      <c r="C39" s="5">
        <v>25.5</v>
      </c>
      <c r="D39" s="5">
        <v>30</v>
      </c>
      <c r="E39" s="5">
        <v>35.25</v>
      </c>
      <c r="F39" s="9">
        <v>0</v>
      </c>
      <c r="G39" s="9">
        <v>0</v>
      </c>
      <c r="H39" s="9">
        <v>0</v>
      </c>
      <c r="I39" s="41" t="s">
        <v>151</v>
      </c>
      <c r="J39" s="26" t="s">
        <v>72</v>
      </c>
      <c r="K39" s="26">
        <v>40.25</v>
      </c>
      <c r="L39" s="9">
        <v>0</v>
      </c>
      <c r="M39" s="26" t="s">
        <v>72</v>
      </c>
      <c r="N39" s="26" t="s">
        <v>72</v>
      </c>
      <c r="O39" s="9" t="s">
        <v>175</v>
      </c>
      <c r="P39" s="9">
        <v>0</v>
      </c>
      <c r="Q39" s="8" t="s">
        <v>72</v>
      </c>
      <c r="R39" s="8" t="s">
        <v>154</v>
      </c>
      <c r="S39" s="8">
        <v>827.33</v>
      </c>
      <c r="T39" s="29">
        <v>1</v>
      </c>
      <c r="U39" s="8">
        <v>0</v>
      </c>
      <c r="V39" s="8">
        <v>1099.0899999999999</v>
      </c>
      <c r="W39" s="8">
        <v>150</v>
      </c>
      <c r="X39" s="8">
        <v>949.09</v>
      </c>
      <c r="Y39" s="8" t="s">
        <v>72</v>
      </c>
      <c r="Z39" s="8" t="s">
        <v>72</v>
      </c>
      <c r="AA39" s="8" t="s">
        <v>72</v>
      </c>
      <c r="AB39" s="8" t="s">
        <v>152</v>
      </c>
      <c r="AC39" s="8"/>
    </row>
    <row r="40" spans="1:29" x14ac:dyDescent="0.2">
      <c r="A40" s="2" t="s">
        <v>39</v>
      </c>
      <c r="B40" s="5">
        <v>35</v>
      </c>
      <c r="C40" s="5">
        <f>70/8</f>
        <v>8.75</v>
      </c>
      <c r="D40" s="9">
        <v>12</v>
      </c>
      <c r="E40" s="9">
        <f>120/8</f>
        <v>15</v>
      </c>
      <c r="F40" s="9">
        <v>12</v>
      </c>
      <c r="G40" s="9">
        <v>12</v>
      </c>
      <c r="H40" s="9">
        <v>12</v>
      </c>
      <c r="I40" s="26" t="s">
        <v>76</v>
      </c>
      <c r="J40" s="26" t="s">
        <v>72</v>
      </c>
      <c r="K40" s="9">
        <f>120/8</f>
        <v>15</v>
      </c>
      <c r="L40" s="9">
        <f>460/8</f>
        <v>57.5</v>
      </c>
      <c r="M40" s="26" t="s">
        <v>72</v>
      </c>
      <c r="N40" s="26" t="s">
        <v>72</v>
      </c>
      <c r="O40" s="9">
        <v>15</v>
      </c>
      <c r="P40" s="9">
        <v>58</v>
      </c>
      <c r="Q40" s="8" t="s">
        <v>152</v>
      </c>
      <c r="R40" s="8" t="s">
        <v>154</v>
      </c>
      <c r="S40" s="8">
        <f>602.09+75</f>
        <v>677.09</v>
      </c>
      <c r="T40" s="15">
        <v>602.09</v>
      </c>
      <c r="U40" s="8">
        <v>75</v>
      </c>
      <c r="V40" s="8">
        <f>1605.63+75</f>
        <v>1680.63</v>
      </c>
      <c r="W40" s="8">
        <v>1605.63</v>
      </c>
      <c r="X40" s="8">
        <v>75</v>
      </c>
      <c r="Y40" s="8" t="s">
        <v>72</v>
      </c>
      <c r="Z40" s="8" t="s">
        <v>72</v>
      </c>
      <c r="AA40" s="8" t="s">
        <v>152</v>
      </c>
      <c r="AB40" s="8" t="s">
        <v>152</v>
      </c>
      <c r="AC40" s="8"/>
    </row>
    <row r="41" spans="1:29" x14ac:dyDescent="0.2">
      <c r="A41" s="58" t="s">
        <v>40</v>
      </c>
      <c r="B41" s="5">
        <v>20</v>
      </c>
      <c r="C41" s="5">
        <v>6.5</v>
      </c>
      <c r="D41" s="9">
        <v>15</v>
      </c>
      <c r="E41" s="9">
        <v>18</v>
      </c>
      <c r="F41" s="9">
        <v>6</v>
      </c>
      <c r="G41" s="9">
        <v>6</v>
      </c>
      <c r="H41" s="9">
        <v>6</v>
      </c>
      <c r="I41" s="60" t="s">
        <v>76</v>
      </c>
      <c r="J41" s="26" t="s">
        <v>72</v>
      </c>
      <c r="K41" s="46" t="s">
        <v>208</v>
      </c>
      <c r="L41" s="46" t="s">
        <v>209</v>
      </c>
      <c r="M41" s="26" t="s">
        <v>72</v>
      </c>
      <c r="N41" s="26" t="s">
        <v>152</v>
      </c>
      <c r="O41" s="46" t="s">
        <v>208</v>
      </c>
      <c r="P41" s="9">
        <v>0</v>
      </c>
      <c r="Q41" s="50" t="s">
        <v>72</v>
      </c>
      <c r="R41" s="50" t="s">
        <v>94</v>
      </c>
      <c r="S41" s="8">
        <v>592.47</v>
      </c>
      <c r="T41" s="8">
        <v>577.47</v>
      </c>
      <c r="U41" s="8">
        <v>15</v>
      </c>
      <c r="V41" s="8">
        <v>1592.6</v>
      </c>
      <c r="W41" s="8">
        <v>1427.16</v>
      </c>
      <c r="X41" s="8">
        <v>165.44</v>
      </c>
      <c r="Y41" s="8" t="s">
        <v>72</v>
      </c>
      <c r="Z41" s="8" t="s">
        <v>72</v>
      </c>
      <c r="AA41" s="8" t="s">
        <v>152</v>
      </c>
      <c r="AB41" s="8" t="s">
        <v>152</v>
      </c>
      <c r="AC41" s="8"/>
    </row>
    <row r="42" spans="1:29" x14ac:dyDescent="0.2">
      <c r="A42" s="2" t="s">
        <v>41</v>
      </c>
      <c r="B42" s="5">
        <v>30</v>
      </c>
      <c r="C42" s="5">
        <v>13</v>
      </c>
      <c r="D42" s="9">
        <v>17</v>
      </c>
      <c r="E42" s="9">
        <v>21</v>
      </c>
      <c r="F42" s="9">
        <v>3</v>
      </c>
      <c r="G42" s="9">
        <v>5</v>
      </c>
      <c r="H42" s="9">
        <v>5</v>
      </c>
      <c r="I42" s="41" t="s">
        <v>161</v>
      </c>
      <c r="J42" s="26" t="s">
        <v>72</v>
      </c>
      <c r="K42" s="9">
        <v>120</v>
      </c>
      <c r="L42" s="9" t="s">
        <v>107</v>
      </c>
      <c r="M42" s="26" t="s">
        <v>72</v>
      </c>
      <c r="N42" s="26" t="s">
        <v>72</v>
      </c>
      <c r="O42" s="28" t="s">
        <v>163</v>
      </c>
      <c r="P42" s="9" t="s">
        <v>109</v>
      </c>
      <c r="Q42" s="8" t="s">
        <v>72</v>
      </c>
      <c r="R42" s="8" t="s">
        <v>149</v>
      </c>
      <c r="S42" s="8">
        <v>438.52</v>
      </c>
      <c r="T42" s="8">
        <v>471.74</v>
      </c>
      <c r="U42" s="8">
        <v>24.78</v>
      </c>
      <c r="V42" s="8">
        <v>1344.73</v>
      </c>
      <c r="W42" s="8">
        <v>1141.82</v>
      </c>
      <c r="X42" s="8">
        <v>305.91000000000003</v>
      </c>
      <c r="Y42" s="8" t="s">
        <v>72</v>
      </c>
      <c r="Z42" s="8" t="s">
        <v>72</v>
      </c>
      <c r="AA42" s="8" t="s">
        <v>152</v>
      </c>
      <c r="AB42" s="8" t="s">
        <v>152</v>
      </c>
      <c r="AC42" s="8"/>
    </row>
    <row r="43" spans="1:29" x14ac:dyDescent="0.2">
      <c r="A43" s="2" t="s">
        <v>42</v>
      </c>
      <c r="B43" s="5">
        <v>30</v>
      </c>
      <c r="C43" s="5">
        <v>10</v>
      </c>
      <c r="D43" s="9">
        <v>12</v>
      </c>
      <c r="E43" s="9">
        <v>15</v>
      </c>
      <c r="F43" s="9">
        <v>10</v>
      </c>
      <c r="G43" s="9">
        <v>10</v>
      </c>
      <c r="H43" s="9">
        <v>10</v>
      </c>
      <c r="I43" s="41" t="s">
        <v>161</v>
      </c>
      <c r="J43" s="26" t="s">
        <v>72</v>
      </c>
      <c r="K43" s="9">
        <v>18</v>
      </c>
      <c r="L43" s="9">
        <v>70</v>
      </c>
      <c r="M43" s="26" t="s">
        <v>72</v>
      </c>
      <c r="N43" s="26" t="s">
        <v>72</v>
      </c>
      <c r="O43" s="9">
        <v>18</v>
      </c>
      <c r="P43" s="9">
        <v>70</v>
      </c>
      <c r="Q43" s="8" t="s">
        <v>72</v>
      </c>
      <c r="R43" s="50" t="s">
        <v>213</v>
      </c>
      <c r="S43" s="8">
        <v>513.4</v>
      </c>
      <c r="T43" s="29">
        <v>1</v>
      </c>
      <c r="U43" s="8">
        <v>0</v>
      </c>
      <c r="V43" s="8">
        <v>1461.2</v>
      </c>
      <c r="W43" s="8">
        <v>513.4</v>
      </c>
      <c r="X43" s="8">
        <v>947.8</v>
      </c>
      <c r="Y43" s="8" t="s">
        <v>72</v>
      </c>
      <c r="Z43" s="8" t="s">
        <v>72</v>
      </c>
      <c r="AA43" s="8" t="s">
        <v>72</v>
      </c>
      <c r="AB43" s="8" t="s">
        <v>152</v>
      </c>
      <c r="AC43" s="8"/>
    </row>
    <row r="44" spans="1:29" x14ac:dyDescent="0.2">
      <c r="A44" s="2" t="s">
        <v>43</v>
      </c>
      <c r="B44" s="5">
        <v>30</v>
      </c>
      <c r="C44" s="5">
        <v>10</v>
      </c>
      <c r="D44" s="9">
        <f>100/8</f>
        <v>12.5</v>
      </c>
      <c r="E44" s="9">
        <f>120/8</f>
        <v>15</v>
      </c>
      <c r="F44" s="9">
        <v>12</v>
      </c>
      <c r="G44" s="9">
        <v>12</v>
      </c>
      <c r="H44" s="9">
        <v>12</v>
      </c>
      <c r="I44" s="41" t="s">
        <v>177</v>
      </c>
      <c r="J44" s="26" t="s">
        <v>72</v>
      </c>
      <c r="K44" s="9" t="s">
        <v>168</v>
      </c>
      <c r="L44" s="9">
        <v>90</v>
      </c>
      <c r="M44" s="26" t="s">
        <v>72</v>
      </c>
      <c r="N44" s="26" t="s">
        <v>72</v>
      </c>
      <c r="O44" s="9" t="s">
        <v>153</v>
      </c>
      <c r="P44" s="9">
        <v>0</v>
      </c>
      <c r="Q44" s="8" t="s">
        <v>72</v>
      </c>
      <c r="R44" s="8" t="s">
        <v>154</v>
      </c>
      <c r="S44" s="8">
        <v>658.18</v>
      </c>
      <c r="T44" s="29">
        <v>1</v>
      </c>
      <c r="U44" s="8">
        <v>0</v>
      </c>
      <c r="V44" s="8">
        <v>1816.5</v>
      </c>
      <c r="W44" s="8">
        <v>1353</v>
      </c>
      <c r="X44" s="8">
        <v>463.3</v>
      </c>
      <c r="Y44" s="8" t="s">
        <v>72</v>
      </c>
      <c r="Z44" s="8" t="s">
        <v>72</v>
      </c>
      <c r="AA44" s="8" t="s">
        <v>72</v>
      </c>
      <c r="AB44" s="8" t="s">
        <v>72</v>
      </c>
      <c r="AC44" s="8"/>
    </row>
    <row r="45" spans="1:29" x14ac:dyDescent="0.2">
      <c r="A45" s="61" t="s">
        <v>44</v>
      </c>
      <c r="B45" s="12">
        <v>20</v>
      </c>
      <c r="C45" s="12">
        <v>5</v>
      </c>
      <c r="D45" s="13">
        <v>13</v>
      </c>
      <c r="E45" s="13">
        <v>16</v>
      </c>
      <c r="F45" s="13">
        <v>12</v>
      </c>
      <c r="G45" s="13">
        <v>12</v>
      </c>
      <c r="H45" s="13">
        <v>12</v>
      </c>
      <c r="I45" s="30" t="s">
        <v>76</v>
      </c>
      <c r="J45" s="30" t="s">
        <v>72</v>
      </c>
      <c r="K45" s="13">
        <v>0</v>
      </c>
      <c r="L45" s="13">
        <f>672/8</f>
        <v>84</v>
      </c>
      <c r="M45" s="30" t="s">
        <v>72</v>
      </c>
      <c r="N45" s="30" t="s">
        <v>72</v>
      </c>
      <c r="O45" s="13" t="s">
        <v>176</v>
      </c>
      <c r="P45" s="13">
        <v>0</v>
      </c>
      <c r="Q45" s="17" t="s">
        <v>72</v>
      </c>
      <c r="R45" s="17" t="s">
        <v>154</v>
      </c>
      <c r="S45" s="17">
        <f>640.39+35.65+9.8</f>
        <v>685.83999999999992</v>
      </c>
      <c r="T45" s="29">
        <v>1</v>
      </c>
      <c r="U45" s="17">
        <v>0</v>
      </c>
      <c r="V45" s="17">
        <v>1544.93</v>
      </c>
      <c r="W45" s="17">
        <v>685.84</v>
      </c>
      <c r="X45" s="17">
        <v>859.09</v>
      </c>
      <c r="Y45" s="17" t="s">
        <v>72</v>
      </c>
      <c r="Z45" s="17" t="s">
        <v>72</v>
      </c>
      <c r="AA45" s="17" t="s">
        <v>152</v>
      </c>
      <c r="AB45" s="17" t="s">
        <v>152</v>
      </c>
      <c r="AC45" s="17"/>
    </row>
  </sheetData>
  <phoneticPr fontId="4" type="noConversion"/>
  <printOptions horizontalCentered="1"/>
  <pageMargins left="0.25" right="0.25" top="0.85" bottom="0" header="0.2" footer="0"/>
  <pageSetup orientation="landscape" horizontalDpi="4294967292" verticalDpi="4294967292"/>
  <headerFooter>
    <oddHeader>&amp;C&amp;20 &amp;K03-0142020 IAC Salary Survey</oddHeader>
  </headerFooter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5"/>
  <sheetViews>
    <sheetView showGridLines="0" view="pageLayout" zoomScale="130" zoomScaleNormal="130" zoomScalePageLayoutView="130" workbookViewId="0"/>
  </sheetViews>
  <sheetFormatPr baseColWidth="10" defaultColWidth="11" defaultRowHeight="16" x14ac:dyDescent="0.2"/>
  <cols>
    <col min="1" max="1" width="11" customWidth="1"/>
    <col min="3" max="5" width="12.6640625" customWidth="1"/>
    <col min="6" max="6" width="15.6640625" customWidth="1"/>
  </cols>
  <sheetData>
    <row r="1" spans="1:6" x14ac:dyDescent="0.2">
      <c r="A1" s="1" t="s">
        <v>0</v>
      </c>
      <c r="B1" s="1" t="s">
        <v>45</v>
      </c>
      <c r="C1" s="1" t="s">
        <v>46</v>
      </c>
      <c r="D1" s="1" t="s">
        <v>117</v>
      </c>
      <c r="E1" s="1" t="s">
        <v>96</v>
      </c>
      <c r="F1" s="1" t="s">
        <v>97</v>
      </c>
    </row>
    <row r="2" spans="1:6" x14ac:dyDescent="0.2">
      <c r="A2" s="4" t="s">
        <v>1</v>
      </c>
      <c r="B2" s="5">
        <v>11</v>
      </c>
      <c r="C2" s="19">
        <v>106306</v>
      </c>
      <c r="D2" s="8">
        <f>91209/2080</f>
        <v>43.850480769230771</v>
      </c>
      <c r="E2" s="9" t="s">
        <v>91</v>
      </c>
      <c r="F2" s="8">
        <v>0</v>
      </c>
    </row>
    <row r="3" spans="1:6" x14ac:dyDescent="0.2">
      <c r="A3" s="2" t="s">
        <v>2</v>
      </c>
      <c r="B3" s="5">
        <v>7</v>
      </c>
      <c r="C3" s="19">
        <v>61984</v>
      </c>
      <c r="D3" s="8">
        <v>20.59</v>
      </c>
      <c r="E3" s="9">
        <v>5</v>
      </c>
      <c r="F3" s="8">
        <v>0</v>
      </c>
    </row>
    <row r="4" spans="1:6" x14ac:dyDescent="0.2">
      <c r="A4" s="2" t="s">
        <v>3</v>
      </c>
      <c r="B4" s="5">
        <v>21</v>
      </c>
      <c r="C4" s="19">
        <v>71979.179999999993</v>
      </c>
      <c r="D4" s="8">
        <v>31.3</v>
      </c>
      <c r="E4" s="9">
        <v>38</v>
      </c>
      <c r="F4" s="8">
        <v>31.3</v>
      </c>
    </row>
    <row r="5" spans="1:6" x14ac:dyDescent="0.2">
      <c r="A5" s="2" t="s">
        <v>4</v>
      </c>
      <c r="B5" s="5">
        <v>5</v>
      </c>
      <c r="C5" s="19">
        <v>67156</v>
      </c>
      <c r="D5" s="8">
        <v>26.58</v>
      </c>
      <c r="E5" s="9">
        <v>38</v>
      </c>
      <c r="F5" s="8">
        <v>24.43</v>
      </c>
    </row>
    <row r="6" spans="1:6" x14ac:dyDescent="0.2">
      <c r="A6" s="2" t="s">
        <v>5</v>
      </c>
      <c r="B6" s="5">
        <v>9</v>
      </c>
      <c r="C6" s="19">
        <v>45178.559999999998</v>
      </c>
      <c r="D6" s="8">
        <v>16.04</v>
      </c>
      <c r="E6" s="9">
        <v>20</v>
      </c>
      <c r="F6" s="8">
        <v>12.1</v>
      </c>
    </row>
    <row r="7" spans="1:6" x14ac:dyDescent="0.2">
      <c r="A7" s="2" t="s">
        <v>6</v>
      </c>
      <c r="B7" s="5">
        <v>17</v>
      </c>
      <c r="C7" s="19">
        <v>67628</v>
      </c>
      <c r="D7" s="22" t="s">
        <v>216</v>
      </c>
      <c r="E7" s="9">
        <v>40</v>
      </c>
      <c r="F7" s="22">
        <v>18.32</v>
      </c>
    </row>
    <row r="8" spans="1:6" x14ac:dyDescent="0.2">
      <c r="A8" s="2" t="s">
        <v>7</v>
      </c>
      <c r="B8" s="5">
        <v>15</v>
      </c>
      <c r="C8" s="19">
        <v>90896</v>
      </c>
      <c r="D8" s="8">
        <v>36.049999999999997</v>
      </c>
      <c r="E8" s="9">
        <v>1</v>
      </c>
      <c r="F8" s="8">
        <v>28.87</v>
      </c>
    </row>
    <row r="9" spans="1:6" x14ac:dyDescent="0.2">
      <c r="A9" s="2" t="s">
        <v>8</v>
      </c>
      <c r="B9" s="5">
        <v>10</v>
      </c>
      <c r="C9" s="19">
        <v>58493</v>
      </c>
      <c r="D9" s="8">
        <v>19.5</v>
      </c>
      <c r="E9" s="9">
        <v>12</v>
      </c>
      <c r="F9" s="8">
        <v>9.9</v>
      </c>
    </row>
    <row r="10" spans="1:6" x14ac:dyDescent="0.2">
      <c r="A10" s="2" t="s">
        <v>9</v>
      </c>
      <c r="B10" s="5">
        <v>23</v>
      </c>
      <c r="C10" s="19">
        <v>80340</v>
      </c>
      <c r="D10" s="8">
        <v>25.88</v>
      </c>
      <c r="E10" s="9">
        <v>1</v>
      </c>
      <c r="F10" s="8">
        <v>22.58</v>
      </c>
    </row>
    <row r="11" spans="1:6" x14ac:dyDescent="0.2">
      <c r="A11" s="2" t="s">
        <v>10</v>
      </c>
      <c r="B11" s="5">
        <v>49</v>
      </c>
      <c r="C11" s="19">
        <v>82760.570000000007</v>
      </c>
      <c r="D11" s="8">
        <v>24.8</v>
      </c>
      <c r="E11" s="9">
        <v>3</v>
      </c>
      <c r="F11" s="8">
        <v>23.37</v>
      </c>
    </row>
    <row r="12" spans="1:6" x14ac:dyDescent="0.2">
      <c r="A12" s="2" t="s">
        <v>11</v>
      </c>
      <c r="B12" s="5">
        <v>9</v>
      </c>
      <c r="C12" s="19">
        <v>70653</v>
      </c>
      <c r="D12" s="8">
        <v>18.079999999999998</v>
      </c>
      <c r="E12" s="9">
        <v>7</v>
      </c>
      <c r="F12" s="8">
        <v>17.32</v>
      </c>
    </row>
    <row r="13" spans="1:6" x14ac:dyDescent="0.2">
      <c r="A13" s="2" t="s">
        <v>12</v>
      </c>
      <c r="B13" s="5">
        <v>1</v>
      </c>
      <c r="C13" s="19">
        <v>47162.7</v>
      </c>
      <c r="D13" s="8">
        <v>16.54</v>
      </c>
      <c r="E13" s="9">
        <v>8</v>
      </c>
      <c r="F13" s="8">
        <v>0</v>
      </c>
    </row>
    <row r="14" spans="1:6" x14ac:dyDescent="0.2">
      <c r="A14" s="2" t="s">
        <v>13</v>
      </c>
      <c r="B14" s="5"/>
      <c r="C14" s="19"/>
      <c r="D14" s="8"/>
      <c r="E14" s="9"/>
      <c r="F14" s="8"/>
    </row>
    <row r="15" spans="1:6" x14ac:dyDescent="0.2">
      <c r="A15" s="2" t="s">
        <v>14</v>
      </c>
      <c r="B15" s="5">
        <v>54</v>
      </c>
      <c r="C15" s="19">
        <v>94958</v>
      </c>
      <c r="D15" s="8">
        <v>43.09</v>
      </c>
      <c r="E15" s="9">
        <v>20</v>
      </c>
      <c r="F15" s="8">
        <v>36.74</v>
      </c>
    </row>
    <row r="16" spans="1:6" x14ac:dyDescent="0.2">
      <c r="A16" s="2" t="s">
        <v>15</v>
      </c>
      <c r="B16" s="66">
        <v>4</v>
      </c>
      <c r="C16" s="67">
        <v>60929.53</v>
      </c>
      <c r="D16" s="68">
        <v>19.600000000000001</v>
      </c>
      <c r="E16" s="69">
        <v>15</v>
      </c>
      <c r="F16" s="68">
        <v>15.68</v>
      </c>
    </row>
    <row r="17" spans="1:6" x14ac:dyDescent="0.2">
      <c r="A17" s="2" t="s">
        <v>16</v>
      </c>
      <c r="B17" s="5">
        <v>11</v>
      </c>
      <c r="C17" s="19">
        <v>67411.41</v>
      </c>
      <c r="D17" s="8">
        <v>27.55</v>
      </c>
      <c r="E17" s="9">
        <v>9</v>
      </c>
      <c r="F17" s="8">
        <v>0</v>
      </c>
    </row>
    <row r="18" spans="1:6" x14ac:dyDescent="0.2">
      <c r="A18" s="4" t="s">
        <v>17</v>
      </c>
      <c r="B18" s="5">
        <v>2</v>
      </c>
      <c r="C18" s="19">
        <v>46156</v>
      </c>
      <c r="D18" s="8">
        <v>12.5</v>
      </c>
      <c r="E18" s="9">
        <v>0</v>
      </c>
      <c r="F18" s="8">
        <v>12</v>
      </c>
    </row>
    <row r="19" spans="1:6" x14ac:dyDescent="0.2">
      <c r="A19" s="2" t="s">
        <v>18</v>
      </c>
      <c r="B19" s="5">
        <v>9</v>
      </c>
      <c r="C19" s="19">
        <v>52736.09</v>
      </c>
      <c r="D19" s="8">
        <v>16.38</v>
      </c>
      <c r="E19" s="9">
        <v>4</v>
      </c>
      <c r="F19" s="8">
        <v>16.21</v>
      </c>
    </row>
    <row r="20" spans="1:6" x14ac:dyDescent="0.2">
      <c r="A20" s="2" t="s">
        <v>19</v>
      </c>
      <c r="B20" s="5">
        <v>2</v>
      </c>
      <c r="C20" s="19">
        <v>46840</v>
      </c>
      <c r="D20" s="8">
        <v>18</v>
      </c>
      <c r="E20" s="9">
        <v>5</v>
      </c>
      <c r="F20" s="8">
        <v>12.81</v>
      </c>
    </row>
    <row r="21" spans="1:6" x14ac:dyDescent="0.2">
      <c r="A21" s="2" t="s">
        <v>20</v>
      </c>
      <c r="B21" s="5">
        <v>15</v>
      </c>
      <c r="C21" s="19">
        <v>77960.160000000003</v>
      </c>
      <c r="D21" s="8">
        <v>22.54</v>
      </c>
      <c r="E21" s="9">
        <v>15</v>
      </c>
      <c r="F21" s="8">
        <v>21.02</v>
      </c>
    </row>
    <row r="22" spans="1:6" x14ac:dyDescent="0.2">
      <c r="A22" s="2" t="s">
        <v>21</v>
      </c>
      <c r="B22" s="5">
        <v>7</v>
      </c>
      <c r="C22" s="19">
        <v>61125</v>
      </c>
      <c r="D22" s="8">
        <v>20.260000000000002</v>
      </c>
      <c r="E22" s="9">
        <v>12</v>
      </c>
      <c r="F22" s="8">
        <v>18.760000000000002</v>
      </c>
    </row>
    <row r="23" spans="1:6" x14ac:dyDescent="0.2">
      <c r="A23" s="2" t="s">
        <v>22</v>
      </c>
      <c r="B23" s="5">
        <v>11</v>
      </c>
      <c r="C23" s="19">
        <v>71178</v>
      </c>
      <c r="D23" s="8">
        <v>25.41</v>
      </c>
      <c r="E23" s="9">
        <v>19</v>
      </c>
      <c r="F23" s="8">
        <v>20.59</v>
      </c>
    </row>
    <row r="24" spans="1:6" x14ac:dyDescent="0.2">
      <c r="A24" s="2" t="s">
        <v>23</v>
      </c>
      <c r="B24" s="5">
        <v>9.5</v>
      </c>
      <c r="C24" s="19">
        <v>64430</v>
      </c>
      <c r="D24" s="8">
        <v>18.03</v>
      </c>
      <c r="E24" s="9">
        <v>4</v>
      </c>
      <c r="F24" s="8">
        <v>0</v>
      </c>
    </row>
    <row r="25" spans="1:6" x14ac:dyDescent="0.2">
      <c r="A25" s="2" t="s">
        <v>24</v>
      </c>
      <c r="B25" s="5">
        <v>5</v>
      </c>
      <c r="C25" s="19">
        <v>63988</v>
      </c>
      <c r="D25" s="8">
        <v>0</v>
      </c>
      <c r="E25" s="9" t="s">
        <v>91</v>
      </c>
      <c r="F25" s="8">
        <v>0</v>
      </c>
    </row>
    <row r="26" spans="1:6" x14ac:dyDescent="0.2">
      <c r="A26" s="2" t="s">
        <v>25</v>
      </c>
      <c r="B26" s="5">
        <v>13</v>
      </c>
      <c r="C26" s="19">
        <v>55423</v>
      </c>
      <c r="D26" s="8">
        <v>20.21</v>
      </c>
      <c r="E26" s="9">
        <v>25</v>
      </c>
      <c r="F26" s="8">
        <v>0</v>
      </c>
    </row>
    <row r="27" spans="1:6" x14ac:dyDescent="0.2">
      <c r="A27" s="2" t="s">
        <v>26</v>
      </c>
      <c r="B27" s="5">
        <v>16</v>
      </c>
      <c r="C27" s="19">
        <v>58081</v>
      </c>
      <c r="D27" s="8">
        <v>19.04</v>
      </c>
      <c r="E27" s="9">
        <v>15</v>
      </c>
      <c r="F27" s="8">
        <v>14.49</v>
      </c>
    </row>
    <row r="28" spans="1:6" x14ac:dyDescent="0.2">
      <c r="A28" s="2" t="s">
        <v>27</v>
      </c>
      <c r="B28" s="5">
        <v>3</v>
      </c>
      <c r="C28" s="19">
        <v>62547.78</v>
      </c>
      <c r="D28" s="8">
        <v>28.21</v>
      </c>
      <c r="E28" s="9">
        <v>15</v>
      </c>
      <c r="F28" s="8">
        <v>17.32</v>
      </c>
    </row>
    <row r="29" spans="1:6" x14ac:dyDescent="0.2">
      <c r="A29" s="2" t="s">
        <v>28</v>
      </c>
      <c r="B29" s="5">
        <v>63</v>
      </c>
      <c r="C29" s="19">
        <v>72805.2</v>
      </c>
      <c r="D29" s="8">
        <v>37.74</v>
      </c>
      <c r="E29" s="9">
        <v>14</v>
      </c>
      <c r="F29" s="8">
        <v>34.17</v>
      </c>
    </row>
    <row r="30" spans="1:6" x14ac:dyDescent="0.2">
      <c r="A30" s="2" t="s">
        <v>29</v>
      </c>
      <c r="B30" s="5">
        <v>13</v>
      </c>
      <c r="C30" s="19">
        <v>73368</v>
      </c>
      <c r="D30" s="8">
        <v>29.14</v>
      </c>
      <c r="E30" s="9">
        <v>3</v>
      </c>
      <c r="F30" s="8">
        <v>24.68</v>
      </c>
    </row>
    <row r="31" spans="1:6" x14ac:dyDescent="0.2">
      <c r="A31" s="2" t="s">
        <v>30</v>
      </c>
      <c r="B31" s="5">
        <v>2</v>
      </c>
      <c r="C31" s="19">
        <v>64715</v>
      </c>
      <c r="D31" s="8">
        <v>22.1</v>
      </c>
      <c r="E31" s="9">
        <v>16</v>
      </c>
      <c r="F31" s="8">
        <v>19.71</v>
      </c>
    </row>
    <row r="32" spans="1:6" x14ac:dyDescent="0.2">
      <c r="A32" s="2" t="s">
        <v>31</v>
      </c>
      <c r="B32" s="5">
        <v>3</v>
      </c>
      <c r="C32" s="19">
        <v>44382</v>
      </c>
      <c r="D32" s="8">
        <v>15.86</v>
      </c>
      <c r="E32" s="9">
        <v>17</v>
      </c>
      <c r="F32" s="8">
        <v>0</v>
      </c>
    </row>
    <row r="33" spans="1:6" x14ac:dyDescent="0.2">
      <c r="A33" s="2" t="s">
        <v>32</v>
      </c>
      <c r="B33" s="5">
        <v>3</v>
      </c>
      <c r="C33" s="19">
        <v>56712</v>
      </c>
      <c r="D33" s="8">
        <v>14.49</v>
      </c>
      <c r="E33" s="9">
        <v>6</v>
      </c>
      <c r="F33" s="10">
        <v>12.5</v>
      </c>
    </row>
    <row r="34" spans="1:6" x14ac:dyDescent="0.2">
      <c r="A34" s="2" t="s">
        <v>33</v>
      </c>
      <c r="B34" s="5">
        <v>12</v>
      </c>
      <c r="C34" s="19">
        <v>68096</v>
      </c>
      <c r="D34" s="8">
        <v>23.43</v>
      </c>
      <c r="E34" s="9">
        <v>5</v>
      </c>
      <c r="F34" s="8">
        <v>17.739999999999998</v>
      </c>
    </row>
    <row r="35" spans="1:6" x14ac:dyDescent="0.2">
      <c r="A35" s="2" t="s">
        <v>34</v>
      </c>
      <c r="B35" s="5">
        <v>3</v>
      </c>
      <c r="C35" s="19">
        <v>64335</v>
      </c>
      <c r="D35" s="8">
        <v>19.48</v>
      </c>
      <c r="E35" s="9">
        <v>22</v>
      </c>
      <c r="F35" s="8">
        <v>0</v>
      </c>
    </row>
    <row r="36" spans="1:6" x14ac:dyDescent="0.2">
      <c r="A36" s="2" t="s">
        <v>35</v>
      </c>
      <c r="B36" s="5">
        <v>17</v>
      </c>
      <c r="C36" s="19">
        <v>86798.399999999994</v>
      </c>
      <c r="D36" s="8">
        <v>33.97</v>
      </c>
      <c r="E36" s="9">
        <v>14</v>
      </c>
      <c r="F36" s="8">
        <v>27.08</v>
      </c>
    </row>
    <row r="37" spans="1:6" x14ac:dyDescent="0.2">
      <c r="A37" s="2" t="s">
        <v>36</v>
      </c>
      <c r="B37" s="5">
        <v>4</v>
      </c>
      <c r="C37" s="19">
        <v>45000</v>
      </c>
      <c r="D37" s="8">
        <f>34320/2080</f>
        <v>16.5</v>
      </c>
      <c r="E37" s="9">
        <v>2</v>
      </c>
      <c r="F37" s="8">
        <v>15</v>
      </c>
    </row>
    <row r="38" spans="1:6" x14ac:dyDescent="0.2">
      <c r="A38" s="2" t="s">
        <v>37</v>
      </c>
      <c r="B38" s="5">
        <v>6</v>
      </c>
      <c r="C38" s="19">
        <v>59626</v>
      </c>
      <c r="D38" s="8">
        <v>18.98</v>
      </c>
      <c r="E38" s="9">
        <v>4</v>
      </c>
      <c r="F38" s="8">
        <v>14.76</v>
      </c>
    </row>
    <row r="39" spans="1:6" x14ac:dyDescent="0.2">
      <c r="A39" s="2" t="s">
        <v>38</v>
      </c>
      <c r="B39" s="5">
        <v>11</v>
      </c>
      <c r="C39" s="19">
        <v>71126.350000000006</v>
      </c>
      <c r="D39" s="8">
        <v>22.98</v>
      </c>
      <c r="E39" s="9">
        <v>4</v>
      </c>
      <c r="F39" s="8">
        <v>19</v>
      </c>
    </row>
    <row r="40" spans="1:6" x14ac:dyDescent="0.2">
      <c r="A40" s="2" t="s">
        <v>39</v>
      </c>
      <c r="B40" s="5">
        <v>5</v>
      </c>
      <c r="C40" s="19">
        <v>57120</v>
      </c>
      <c r="D40" s="8">
        <v>18.97</v>
      </c>
      <c r="E40" s="9">
        <v>5</v>
      </c>
      <c r="F40" s="8">
        <v>18.420000000000002</v>
      </c>
    </row>
    <row r="41" spans="1:6" x14ac:dyDescent="0.2">
      <c r="A41" s="2" t="s">
        <v>40</v>
      </c>
      <c r="B41" s="5">
        <v>12</v>
      </c>
      <c r="C41" s="19">
        <v>52140</v>
      </c>
      <c r="D41" s="8">
        <v>22.96</v>
      </c>
      <c r="E41" s="9">
        <v>28</v>
      </c>
      <c r="F41" s="8">
        <v>17.190000000000001</v>
      </c>
    </row>
    <row r="42" spans="1:6" x14ac:dyDescent="0.2">
      <c r="A42" s="2" t="s">
        <v>41</v>
      </c>
      <c r="B42" s="5">
        <v>4</v>
      </c>
      <c r="C42" s="19">
        <v>63800</v>
      </c>
      <c r="D42" s="8">
        <v>27.73</v>
      </c>
      <c r="E42" s="9">
        <v>9</v>
      </c>
      <c r="F42" s="8">
        <v>22.96</v>
      </c>
    </row>
    <row r="43" spans="1:6" x14ac:dyDescent="0.2">
      <c r="A43" s="2" t="s">
        <v>42</v>
      </c>
      <c r="B43" s="5">
        <v>40</v>
      </c>
      <c r="C43" s="19">
        <v>86840</v>
      </c>
      <c r="D43" s="8">
        <v>27.86</v>
      </c>
      <c r="E43" s="9" t="s">
        <v>91</v>
      </c>
      <c r="F43" s="8">
        <v>27.86</v>
      </c>
    </row>
    <row r="44" spans="1:6" x14ac:dyDescent="0.2">
      <c r="A44" s="2" t="s">
        <v>43</v>
      </c>
      <c r="B44" s="5">
        <v>15</v>
      </c>
      <c r="C44" s="19">
        <v>82605.490000000005</v>
      </c>
      <c r="D44" s="8">
        <v>24.06</v>
      </c>
      <c r="E44" s="9">
        <v>14</v>
      </c>
      <c r="F44" s="8">
        <v>22.4</v>
      </c>
    </row>
    <row r="45" spans="1:6" x14ac:dyDescent="0.2">
      <c r="A45" s="4" t="s">
        <v>44</v>
      </c>
      <c r="B45" s="12">
        <v>7</v>
      </c>
      <c r="C45" s="21">
        <v>65000</v>
      </c>
      <c r="D45" s="17">
        <v>23.92</v>
      </c>
      <c r="E45" s="13">
        <v>5</v>
      </c>
      <c r="F45" s="17">
        <v>0</v>
      </c>
    </row>
  </sheetData>
  <phoneticPr fontId="4" type="noConversion"/>
  <printOptions horizontalCentered="1"/>
  <pageMargins left="0.25" right="0.25" top="0.85" bottom="0" header="0.2" footer="0"/>
  <pageSetup orientation="portrait" horizontalDpi="4294967292" verticalDpi="4294967292"/>
  <headerFooter>
    <oddHeader>&amp;L &amp;18 &amp;K03-0192020 IAC Salary Survey&amp;R&amp;K03+034Assessor's Office</oddHeader>
  </headerFooter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5"/>
  <sheetViews>
    <sheetView showGridLines="0" view="pageLayout" zoomScale="110" zoomScaleNormal="110" zoomScalePageLayoutView="110" workbookViewId="0"/>
  </sheetViews>
  <sheetFormatPr baseColWidth="10" defaultColWidth="11" defaultRowHeight="16" x14ac:dyDescent="0.2"/>
  <cols>
    <col min="1" max="3" width="11" customWidth="1"/>
    <col min="4" max="4" width="11.6640625" customWidth="1"/>
    <col min="5" max="10" width="11" customWidth="1"/>
  </cols>
  <sheetData>
    <row r="1" spans="1:15" x14ac:dyDescent="0.2">
      <c r="A1" s="1" t="s">
        <v>0</v>
      </c>
      <c r="B1" s="1" t="s">
        <v>45</v>
      </c>
      <c r="C1" s="1" t="s">
        <v>73</v>
      </c>
      <c r="D1" s="1" t="s">
        <v>117</v>
      </c>
      <c r="E1" s="1" t="s">
        <v>98</v>
      </c>
      <c r="F1" s="1" t="s">
        <v>99</v>
      </c>
      <c r="G1" s="1" t="s">
        <v>74</v>
      </c>
      <c r="H1" s="1" t="s">
        <v>100</v>
      </c>
      <c r="I1" s="1" t="s">
        <v>101</v>
      </c>
      <c r="J1" s="1" t="s">
        <v>75</v>
      </c>
      <c r="K1" s="1" t="s">
        <v>102</v>
      </c>
      <c r="L1" s="1" t="s">
        <v>105</v>
      </c>
      <c r="M1" s="1" t="s">
        <v>77</v>
      </c>
      <c r="N1" s="1" t="s">
        <v>103</v>
      </c>
      <c r="O1" s="1" t="s">
        <v>104</v>
      </c>
    </row>
    <row r="2" spans="1:15" x14ac:dyDescent="0.2">
      <c r="A2" s="4" t="s">
        <v>1</v>
      </c>
      <c r="B2" s="5" t="s">
        <v>91</v>
      </c>
      <c r="C2" s="19">
        <v>115244</v>
      </c>
      <c r="D2" s="8">
        <f>113362/2080</f>
        <v>54.500961538461539</v>
      </c>
      <c r="E2" s="9" t="s">
        <v>91</v>
      </c>
      <c r="F2" s="7">
        <v>0</v>
      </c>
      <c r="G2" s="8">
        <f>91800/2080</f>
        <v>44.134615384615387</v>
      </c>
      <c r="H2" s="9" t="s">
        <v>91</v>
      </c>
      <c r="I2" s="7">
        <v>0</v>
      </c>
      <c r="J2" s="8">
        <f>70000/2080</f>
        <v>33.653846153846153</v>
      </c>
      <c r="K2" s="9" t="s">
        <v>91</v>
      </c>
      <c r="L2" s="8">
        <v>0</v>
      </c>
      <c r="M2" s="8">
        <f>87500/2080</f>
        <v>42.067307692307693</v>
      </c>
      <c r="N2" s="9" t="s">
        <v>91</v>
      </c>
      <c r="O2" s="8">
        <v>0</v>
      </c>
    </row>
    <row r="3" spans="1:15" x14ac:dyDescent="0.2">
      <c r="A3" s="2" t="s">
        <v>2</v>
      </c>
      <c r="B3" s="5">
        <v>5</v>
      </c>
      <c r="C3" s="19">
        <v>65014.04</v>
      </c>
      <c r="D3" s="8">
        <v>21.94</v>
      </c>
      <c r="E3" s="9">
        <v>8</v>
      </c>
      <c r="F3" s="7">
        <v>0</v>
      </c>
      <c r="G3" s="8">
        <v>20.52</v>
      </c>
      <c r="H3" s="9">
        <v>7</v>
      </c>
      <c r="I3" s="7">
        <v>0</v>
      </c>
      <c r="J3" s="8">
        <v>21.94</v>
      </c>
      <c r="K3" s="9">
        <v>8</v>
      </c>
      <c r="L3" s="8">
        <v>0</v>
      </c>
      <c r="M3" s="8">
        <v>0</v>
      </c>
      <c r="N3" s="9" t="s">
        <v>91</v>
      </c>
      <c r="O3" s="8" t="s">
        <v>91</v>
      </c>
    </row>
    <row r="4" spans="1:15" x14ac:dyDescent="0.2">
      <c r="A4" s="2" t="s">
        <v>3</v>
      </c>
      <c r="B4" s="5">
        <v>84</v>
      </c>
      <c r="C4" s="19">
        <v>71979.179999999993</v>
      </c>
      <c r="D4" s="8">
        <v>31.3</v>
      </c>
      <c r="E4" s="9">
        <v>1</v>
      </c>
      <c r="F4" s="7">
        <v>31.3</v>
      </c>
      <c r="G4" s="8">
        <v>29.49</v>
      </c>
      <c r="H4" s="9">
        <v>37</v>
      </c>
      <c r="I4" s="7">
        <v>25.63</v>
      </c>
      <c r="J4" s="8">
        <v>28.73</v>
      </c>
      <c r="K4" s="9">
        <v>3</v>
      </c>
      <c r="L4" s="8">
        <v>27.94</v>
      </c>
      <c r="M4" s="8">
        <v>27.89</v>
      </c>
      <c r="N4" s="9">
        <v>6</v>
      </c>
      <c r="O4" s="8">
        <v>25.63</v>
      </c>
    </row>
    <row r="5" spans="1:15" x14ac:dyDescent="0.2">
      <c r="A5" s="2" t="s">
        <v>4</v>
      </c>
      <c r="B5" s="5">
        <v>3</v>
      </c>
      <c r="C5" s="19">
        <v>67156</v>
      </c>
      <c r="D5" s="8">
        <v>23.71</v>
      </c>
      <c r="E5" s="9">
        <v>5</v>
      </c>
      <c r="F5" s="7">
        <v>23.4</v>
      </c>
      <c r="G5" s="8">
        <v>23.85</v>
      </c>
      <c r="H5" s="9">
        <v>33</v>
      </c>
      <c r="I5" s="7">
        <v>22</v>
      </c>
      <c r="J5" s="8">
        <v>20.8</v>
      </c>
      <c r="K5" s="9">
        <v>6</v>
      </c>
      <c r="L5" s="8">
        <v>20.5</v>
      </c>
      <c r="M5" s="8">
        <v>20.8</v>
      </c>
      <c r="N5" s="9">
        <v>6</v>
      </c>
      <c r="O5" s="8">
        <v>20.5</v>
      </c>
    </row>
    <row r="6" spans="1:15" x14ac:dyDescent="0.2">
      <c r="A6" s="2" t="s">
        <v>5</v>
      </c>
      <c r="B6" s="5">
        <v>7</v>
      </c>
      <c r="C6" s="19">
        <v>47203.92</v>
      </c>
      <c r="D6" s="8">
        <v>16.04</v>
      </c>
      <c r="E6" s="9">
        <v>20</v>
      </c>
      <c r="F6" s="7">
        <v>12.1</v>
      </c>
      <c r="G6" s="8">
        <v>15.73</v>
      </c>
      <c r="H6" s="9">
        <v>10</v>
      </c>
      <c r="I6" s="7">
        <v>12.1</v>
      </c>
      <c r="J6" s="8">
        <v>14.6</v>
      </c>
      <c r="K6" s="9">
        <v>8</v>
      </c>
      <c r="L6" s="8">
        <v>12.1</v>
      </c>
      <c r="M6" s="8">
        <v>16.04</v>
      </c>
      <c r="N6" s="9">
        <v>20</v>
      </c>
      <c r="O6" s="8">
        <v>12.1</v>
      </c>
    </row>
    <row r="7" spans="1:15" x14ac:dyDescent="0.2">
      <c r="A7" s="2" t="s">
        <v>6</v>
      </c>
      <c r="B7" s="5">
        <v>32</v>
      </c>
      <c r="C7" s="19">
        <v>67628</v>
      </c>
      <c r="D7" s="22" t="s">
        <v>217</v>
      </c>
      <c r="E7" s="9">
        <v>15</v>
      </c>
      <c r="F7" s="22">
        <v>14.96</v>
      </c>
      <c r="G7" s="8">
        <v>25.88</v>
      </c>
      <c r="H7" s="9">
        <v>30</v>
      </c>
      <c r="I7" s="33">
        <v>19.399999999999999</v>
      </c>
      <c r="J7" s="8">
        <v>21.75</v>
      </c>
      <c r="K7" s="9">
        <v>8</v>
      </c>
      <c r="L7" s="8">
        <v>17.79</v>
      </c>
      <c r="M7" s="8">
        <v>19.940000000000001</v>
      </c>
      <c r="N7" s="9">
        <v>6</v>
      </c>
      <c r="O7" s="8">
        <v>17.79</v>
      </c>
    </row>
    <row r="8" spans="1:15" x14ac:dyDescent="0.2">
      <c r="A8" s="2" t="s">
        <v>7</v>
      </c>
      <c r="B8" s="5">
        <v>18</v>
      </c>
      <c r="C8" s="19">
        <v>101816</v>
      </c>
      <c r="D8" s="8">
        <v>40.43</v>
      </c>
      <c r="E8" s="9">
        <v>12</v>
      </c>
      <c r="F8" s="7">
        <v>36.21</v>
      </c>
      <c r="G8" s="8">
        <v>40.020000000000003</v>
      </c>
      <c r="H8" s="9">
        <v>12</v>
      </c>
      <c r="I8" s="7">
        <v>36.21</v>
      </c>
      <c r="J8" s="8">
        <v>34.770000000000003</v>
      </c>
      <c r="K8" s="9">
        <v>8</v>
      </c>
      <c r="L8" s="8">
        <v>32.33</v>
      </c>
      <c r="M8" s="8">
        <v>34.770000000000003</v>
      </c>
      <c r="N8" s="9">
        <v>2</v>
      </c>
      <c r="O8" s="10">
        <v>32.33</v>
      </c>
    </row>
    <row r="9" spans="1:15" x14ac:dyDescent="0.2">
      <c r="A9" s="2" t="s">
        <v>8</v>
      </c>
      <c r="B9" s="9">
        <v>8</v>
      </c>
      <c r="C9" s="19">
        <v>59000</v>
      </c>
      <c r="D9" s="8">
        <v>17.829999999999998</v>
      </c>
      <c r="E9" s="9">
        <v>27</v>
      </c>
      <c r="F9" s="7">
        <v>12.5</v>
      </c>
      <c r="G9" s="8">
        <v>19.670000000000002</v>
      </c>
      <c r="H9" s="9">
        <v>4</v>
      </c>
      <c r="I9" s="7">
        <v>15.67</v>
      </c>
      <c r="J9" s="8">
        <v>16.34</v>
      </c>
      <c r="K9" s="9">
        <v>2</v>
      </c>
      <c r="L9" s="8">
        <v>15.36</v>
      </c>
      <c r="M9" s="8">
        <v>16.34</v>
      </c>
      <c r="N9" s="9">
        <v>2</v>
      </c>
      <c r="O9" s="10">
        <v>15.36</v>
      </c>
    </row>
    <row r="10" spans="1:15" x14ac:dyDescent="0.2">
      <c r="A10" s="2" t="s">
        <v>9</v>
      </c>
      <c r="B10" s="5">
        <v>35</v>
      </c>
      <c r="C10" s="19">
        <v>80340</v>
      </c>
      <c r="D10" s="8">
        <v>32.979999999999997</v>
      </c>
      <c r="E10" s="9">
        <v>1</v>
      </c>
      <c r="F10" s="7">
        <v>22.58</v>
      </c>
      <c r="G10" s="8">
        <v>32.270000000000003</v>
      </c>
      <c r="H10" s="9">
        <v>3</v>
      </c>
      <c r="I10" s="7">
        <v>25.67</v>
      </c>
      <c r="J10" s="8">
        <v>29.36</v>
      </c>
      <c r="K10" s="9">
        <v>13</v>
      </c>
      <c r="L10" s="8">
        <v>22.58</v>
      </c>
      <c r="M10" s="8">
        <v>26.13</v>
      </c>
      <c r="N10" s="9">
        <v>7</v>
      </c>
      <c r="O10" s="10">
        <v>22.58</v>
      </c>
    </row>
    <row r="11" spans="1:15" x14ac:dyDescent="0.2">
      <c r="A11" s="2" t="s">
        <v>10</v>
      </c>
      <c r="B11" s="5">
        <v>83</v>
      </c>
      <c r="C11" s="19">
        <v>82790.570000000007</v>
      </c>
      <c r="D11" s="8">
        <v>38.08</v>
      </c>
      <c r="E11" s="9">
        <v>2</v>
      </c>
      <c r="F11" s="7">
        <v>28.85</v>
      </c>
      <c r="G11" s="8">
        <v>29.52</v>
      </c>
      <c r="H11" s="9">
        <v>3</v>
      </c>
      <c r="I11" s="7">
        <v>27</v>
      </c>
      <c r="J11" s="8">
        <v>28.75</v>
      </c>
      <c r="K11" s="9">
        <v>25</v>
      </c>
      <c r="L11" s="8">
        <v>22.03</v>
      </c>
      <c r="M11" s="8">
        <v>25.54</v>
      </c>
      <c r="N11" s="9">
        <v>3</v>
      </c>
      <c r="O11" s="10">
        <v>23</v>
      </c>
    </row>
    <row r="12" spans="1:15" x14ac:dyDescent="0.2">
      <c r="A12" s="2" t="s">
        <v>11</v>
      </c>
      <c r="B12" s="5">
        <v>9</v>
      </c>
      <c r="C12" s="19">
        <v>70653</v>
      </c>
      <c r="D12" s="8">
        <v>28.13</v>
      </c>
      <c r="E12" s="9">
        <v>25</v>
      </c>
      <c r="F12" s="7">
        <v>17.32</v>
      </c>
      <c r="G12" s="8">
        <v>21.8</v>
      </c>
      <c r="H12" s="9">
        <v>15</v>
      </c>
      <c r="I12" s="7">
        <v>18.28</v>
      </c>
      <c r="J12" s="8">
        <v>20.34</v>
      </c>
      <c r="K12" s="9">
        <v>15</v>
      </c>
      <c r="L12" s="8">
        <v>15.53</v>
      </c>
      <c r="M12" s="8">
        <v>14.54</v>
      </c>
      <c r="N12" s="9">
        <v>5</v>
      </c>
      <c r="O12" s="10">
        <v>13.92</v>
      </c>
    </row>
    <row r="13" spans="1:15" x14ac:dyDescent="0.2">
      <c r="A13" s="2" t="s">
        <v>12</v>
      </c>
      <c r="B13" s="11">
        <v>4</v>
      </c>
      <c r="C13" s="19">
        <v>47162.7</v>
      </c>
      <c r="D13" s="8">
        <v>20.190000000000001</v>
      </c>
      <c r="E13" s="9">
        <v>17</v>
      </c>
      <c r="F13" s="7">
        <v>0</v>
      </c>
      <c r="G13" s="8">
        <v>15.39</v>
      </c>
      <c r="H13" s="9">
        <v>4</v>
      </c>
      <c r="I13" s="7">
        <v>13</v>
      </c>
      <c r="J13" s="8">
        <v>20.190000000000001</v>
      </c>
      <c r="K13" s="9">
        <v>17</v>
      </c>
      <c r="L13" s="8">
        <v>0</v>
      </c>
      <c r="M13" s="8">
        <v>16.829999999999998</v>
      </c>
      <c r="N13" s="9">
        <v>10</v>
      </c>
      <c r="O13" s="40">
        <v>0</v>
      </c>
    </row>
    <row r="14" spans="1:15" x14ac:dyDescent="0.2">
      <c r="A14" s="2" t="s">
        <v>13</v>
      </c>
      <c r="B14" s="5"/>
      <c r="C14" s="19"/>
      <c r="D14" s="8"/>
      <c r="E14" s="9"/>
      <c r="F14" s="9"/>
      <c r="G14" s="8"/>
      <c r="H14" s="9"/>
      <c r="I14" s="7"/>
      <c r="J14" s="8"/>
      <c r="K14" s="9"/>
      <c r="L14" s="8"/>
      <c r="M14" s="8"/>
      <c r="N14" s="9"/>
      <c r="O14" s="10"/>
    </row>
    <row r="15" spans="1:15" x14ac:dyDescent="0.2">
      <c r="A15" s="2" t="s">
        <v>14</v>
      </c>
      <c r="B15" s="5">
        <v>115</v>
      </c>
      <c r="C15" s="19">
        <v>100224</v>
      </c>
      <c r="D15" s="8">
        <v>53.36</v>
      </c>
      <c r="E15" s="9">
        <v>8</v>
      </c>
      <c r="F15" s="7">
        <v>43.95</v>
      </c>
      <c r="G15" s="8">
        <v>34.75</v>
      </c>
      <c r="H15" s="9">
        <v>8</v>
      </c>
      <c r="I15" s="7">
        <v>32.700000000000003</v>
      </c>
      <c r="J15" s="8">
        <v>29.62</v>
      </c>
      <c r="K15" s="9">
        <v>4</v>
      </c>
      <c r="L15" s="8">
        <v>27.51</v>
      </c>
      <c r="M15" s="8">
        <v>22.99</v>
      </c>
      <c r="N15" s="9">
        <v>1</v>
      </c>
      <c r="O15" s="10">
        <v>22.54</v>
      </c>
    </row>
    <row r="16" spans="1:15" x14ac:dyDescent="0.2">
      <c r="A16" s="2" t="s">
        <v>15</v>
      </c>
      <c r="B16" s="66">
        <v>6</v>
      </c>
      <c r="C16" s="67">
        <v>58225.440000000002</v>
      </c>
      <c r="D16" s="68">
        <v>0</v>
      </c>
      <c r="E16" s="69"/>
      <c r="F16" s="70">
        <v>0</v>
      </c>
      <c r="G16" s="68">
        <v>19.91</v>
      </c>
      <c r="H16" s="69">
        <v>4</v>
      </c>
      <c r="I16" s="70">
        <v>15.93</v>
      </c>
      <c r="J16" s="68">
        <v>18.07</v>
      </c>
      <c r="K16" s="69">
        <v>4</v>
      </c>
      <c r="L16" s="68">
        <v>14.46</v>
      </c>
      <c r="M16" s="68">
        <v>18.07</v>
      </c>
      <c r="N16" s="69">
        <v>4</v>
      </c>
      <c r="O16" s="71">
        <v>14.46</v>
      </c>
    </row>
    <row r="17" spans="1:15" x14ac:dyDescent="0.2">
      <c r="A17" s="2" t="s">
        <v>16</v>
      </c>
      <c r="B17" s="5">
        <v>16</v>
      </c>
      <c r="C17" s="19">
        <v>67411.41</v>
      </c>
      <c r="D17" s="8">
        <v>21.84</v>
      </c>
      <c r="E17" s="9">
        <v>12</v>
      </c>
      <c r="F17" s="7">
        <v>0</v>
      </c>
      <c r="G17" s="8">
        <v>21.2</v>
      </c>
      <c r="H17" s="9">
        <v>11</v>
      </c>
      <c r="I17" s="7">
        <v>0</v>
      </c>
      <c r="J17" s="8">
        <v>22.35</v>
      </c>
      <c r="K17" s="9">
        <v>13</v>
      </c>
      <c r="L17" s="8">
        <v>0</v>
      </c>
      <c r="M17" s="8">
        <v>22.35</v>
      </c>
      <c r="N17" s="9">
        <v>13</v>
      </c>
      <c r="O17" s="40">
        <v>0</v>
      </c>
    </row>
    <row r="18" spans="1:15" x14ac:dyDescent="0.2">
      <c r="A18" s="4" t="s">
        <v>17</v>
      </c>
      <c r="B18" s="5">
        <v>2</v>
      </c>
      <c r="C18" s="19">
        <v>46156</v>
      </c>
      <c r="D18" s="8">
        <v>19.989999999999998</v>
      </c>
      <c r="E18" s="9">
        <v>5</v>
      </c>
      <c r="F18" s="7">
        <v>13.31</v>
      </c>
      <c r="G18" s="8">
        <v>0</v>
      </c>
      <c r="H18" s="9" t="s">
        <v>91</v>
      </c>
      <c r="I18" s="7">
        <v>0</v>
      </c>
      <c r="J18" s="22">
        <v>0</v>
      </c>
      <c r="K18" s="9" t="s">
        <v>91</v>
      </c>
      <c r="L18" s="22">
        <v>0</v>
      </c>
      <c r="M18" s="22">
        <v>0</v>
      </c>
      <c r="N18" s="9" t="s">
        <v>91</v>
      </c>
      <c r="O18" s="40">
        <v>0</v>
      </c>
    </row>
    <row r="19" spans="1:15" x14ac:dyDescent="0.2">
      <c r="A19" s="2" t="s">
        <v>18</v>
      </c>
      <c r="B19" s="11">
        <v>12</v>
      </c>
      <c r="C19" s="19">
        <v>53248</v>
      </c>
      <c r="D19" s="8">
        <v>17.2</v>
      </c>
      <c r="E19" s="9">
        <v>5</v>
      </c>
      <c r="F19" s="7">
        <v>16.21</v>
      </c>
      <c r="G19" s="8">
        <v>24.14</v>
      </c>
      <c r="H19" s="9">
        <v>17</v>
      </c>
      <c r="I19" s="7">
        <v>16.21</v>
      </c>
      <c r="J19" s="8">
        <v>16.239999999999998</v>
      </c>
      <c r="K19" s="9">
        <v>2</v>
      </c>
      <c r="L19" s="8">
        <v>15.3</v>
      </c>
      <c r="M19" s="8">
        <v>14.47</v>
      </c>
      <c r="N19" s="9">
        <v>1</v>
      </c>
      <c r="O19" s="40">
        <v>13.62</v>
      </c>
    </row>
    <row r="20" spans="1:15" x14ac:dyDescent="0.2">
      <c r="A20" s="2" t="s">
        <v>19</v>
      </c>
      <c r="B20" s="5">
        <v>5</v>
      </c>
      <c r="C20" s="19">
        <v>46840</v>
      </c>
      <c r="D20" s="8">
        <v>19.329999999999998</v>
      </c>
      <c r="E20" s="9">
        <v>6</v>
      </c>
      <c r="F20" s="7">
        <v>12.81</v>
      </c>
      <c r="G20" s="8">
        <v>18.23</v>
      </c>
      <c r="H20" s="9">
        <v>11</v>
      </c>
      <c r="I20" s="7">
        <v>12.81</v>
      </c>
      <c r="J20" s="8">
        <v>19.829999999999998</v>
      </c>
      <c r="K20" s="9">
        <v>12</v>
      </c>
      <c r="L20" s="8">
        <v>12.81</v>
      </c>
      <c r="M20" s="8">
        <v>0</v>
      </c>
      <c r="N20" s="9" t="s">
        <v>91</v>
      </c>
      <c r="O20" s="10">
        <v>0</v>
      </c>
    </row>
    <row r="21" spans="1:15" x14ac:dyDescent="0.2">
      <c r="A21" s="2" t="s">
        <v>20</v>
      </c>
      <c r="B21" s="5">
        <v>21</v>
      </c>
      <c r="C21" s="19">
        <v>84146.880000000005</v>
      </c>
      <c r="D21" s="8">
        <v>28.35</v>
      </c>
      <c r="E21" s="9">
        <v>20</v>
      </c>
      <c r="F21" s="7">
        <v>23.54</v>
      </c>
      <c r="G21" s="8">
        <v>24.54</v>
      </c>
      <c r="H21" s="9">
        <v>12</v>
      </c>
      <c r="I21" s="7">
        <v>19.46</v>
      </c>
      <c r="J21" s="8">
        <v>19.77</v>
      </c>
      <c r="K21" s="9">
        <v>3</v>
      </c>
      <c r="L21" s="8">
        <v>19.46</v>
      </c>
      <c r="M21" s="8">
        <v>19.29</v>
      </c>
      <c r="N21" s="9">
        <v>26</v>
      </c>
      <c r="O21" s="10">
        <v>14.01</v>
      </c>
    </row>
    <row r="22" spans="1:15" x14ac:dyDescent="0.2">
      <c r="A22" s="2" t="s">
        <v>21</v>
      </c>
      <c r="B22" s="5">
        <v>7</v>
      </c>
      <c r="C22" s="19">
        <v>62311</v>
      </c>
      <c r="D22" s="8">
        <v>21.34</v>
      </c>
      <c r="E22" s="9">
        <v>9</v>
      </c>
      <c r="F22" s="7">
        <v>19.84</v>
      </c>
      <c r="G22" s="8">
        <v>20.72</v>
      </c>
      <c r="H22" s="9">
        <v>28</v>
      </c>
      <c r="I22" s="7">
        <v>19.22</v>
      </c>
      <c r="J22" s="8">
        <v>22.57</v>
      </c>
      <c r="K22" s="9">
        <v>9</v>
      </c>
      <c r="L22" s="8">
        <v>21.07</v>
      </c>
      <c r="M22" s="8">
        <v>0</v>
      </c>
      <c r="N22" s="8" t="s">
        <v>91</v>
      </c>
      <c r="O22" s="10">
        <v>0</v>
      </c>
    </row>
    <row r="23" spans="1:15" x14ac:dyDescent="0.2">
      <c r="A23" s="2" t="s">
        <v>22</v>
      </c>
      <c r="B23" s="5">
        <v>12</v>
      </c>
      <c r="C23" s="19">
        <v>71178</v>
      </c>
      <c r="D23" s="8">
        <v>26.62</v>
      </c>
      <c r="E23" s="9">
        <v>21</v>
      </c>
      <c r="F23" s="7">
        <v>20.59</v>
      </c>
      <c r="G23" s="8">
        <v>22.91</v>
      </c>
      <c r="H23" s="9">
        <v>18</v>
      </c>
      <c r="I23" s="7">
        <v>18.7</v>
      </c>
      <c r="J23" s="8">
        <v>24.73</v>
      </c>
      <c r="K23" s="9">
        <v>21</v>
      </c>
      <c r="L23" s="8">
        <v>15.68</v>
      </c>
      <c r="M23" s="8">
        <v>17.28</v>
      </c>
      <c r="N23" s="9">
        <v>3</v>
      </c>
      <c r="O23" s="10">
        <v>15.68</v>
      </c>
    </row>
    <row r="24" spans="1:15" x14ac:dyDescent="0.2">
      <c r="A24" s="2" t="s">
        <v>23</v>
      </c>
      <c r="B24" s="5">
        <v>14</v>
      </c>
      <c r="C24" s="19">
        <v>65430</v>
      </c>
      <c r="D24" s="8">
        <v>22.9</v>
      </c>
      <c r="E24" s="9">
        <v>11</v>
      </c>
      <c r="F24" s="7">
        <v>0</v>
      </c>
      <c r="G24" s="8">
        <v>22.48</v>
      </c>
      <c r="H24" s="9">
        <v>18</v>
      </c>
      <c r="I24" s="7">
        <v>0</v>
      </c>
      <c r="J24" s="8">
        <v>18.260000000000002</v>
      </c>
      <c r="K24" s="9">
        <v>7</v>
      </c>
      <c r="L24" s="8">
        <v>0</v>
      </c>
      <c r="M24" s="8">
        <v>18.260000000000002</v>
      </c>
      <c r="N24" s="9">
        <v>5</v>
      </c>
      <c r="O24" s="10">
        <v>0</v>
      </c>
    </row>
    <row r="25" spans="1:15" x14ac:dyDescent="0.2">
      <c r="A25" s="2" t="s">
        <v>24</v>
      </c>
      <c r="B25" s="5">
        <v>11</v>
      </c>
      <c r="C25" s="19">
        <v>63988</v>
      </c>
      <c r="D25" s="8">
        <v>24.51</v>
      </c>
      <c r="E25" s="9">
        <v>14</v>
      </c>
      <c r="F25" s="7">
        <v>0</v>
      </c>
      <c r="G25" s="8">
        <v>24.06</v>
      </c>
      <c r="H25" s="9">
        <v>13</v>
      </c>
      <c r="I25" s="7">
        <v>0</v>
      </c>
      <c r="J25" s="8">
        <v>24.51</v>
      </c>
      <c r="K25" s="9">
        <v>14</v>
      </c>
      <c r="L25" s="8">
        <v>0</v>
      </c>
      <c r="M25" s="8">
        <v>13.53</v>
      </c>
      <c r="N25" s="9">
        <v>8</v>
      </c>
      <c r="O25" s="10">
        <v>0</v>
      </c>
    </row>
    <row r="26" spans="1:15" x14ac:dyDescent="0.2">
      <c r="A26" s="2" t="s">
        <v>25</v>
      </c>
      <c r="B26" s="5">
        <v>13</v>
      </c>
      <c r="C26" s="19">
        <v>56192</v>
      </c>
      <c r="D26" s="8">
        <v>18.16</v>
      </c>
      <c r="E26" s="9">
        <v>19</v>
      </c>
      <c r="F26" s="7">
        <v>0</v>
      </c>
      <c r="G26" s="8">
        <v>15.84</v>
      </c>
      <c r="H26" s="9">
        <v>12</v>
      </c>
      <c r="I26" s="7">
        <v>0</v>
      </c>
      <c r="J26" s="8">
        <v>15.22</v>
      </c>
      <c r="K26" s="9">
        <v>7</v>
      </c>
      <c r="L26" s="8">
        <v>0</v>
      </c>
      <c r="M26" s="8">
        <v>18.16</v>
      </c>
      <c r="N26" s="9">
        <v>19</v>
      </c>
      <c r="O26" s="10">
        <v>0</v>
      </c>
    </row>
    <row r="27" spans="1:15" x14ac:dyDescent="0.2">
      <c r="A27" s="2" t="s">
        <v>26</v>
      </c>
      <c r="B27" s="5">
        <v>16</v>
      </c>
      <c r="C27" s="19">
        <v>58081</v>
      </c>
      <c r="D27" s="8">
        <v>18.68</v>
      </c>
      <c r="E27" s="9">
        <v>25</v>
      </c>
      <c r="F27" s="7">
        <v>14.49</v>
      </c>
      <c r="G27" s="8">
        <v>17.170000000000002</v>
      </c>
      <c r="H27" s="9">
        <v>6</v>
      </c>
      <c r="I27" s="7">
        <v>14.49</v>
      </c>
      <c r="J27" s="8">
        <v>14.49</v>
      </c>
      <c r="K27" s="9">
        <v>1</v>
      </c>
      <c r="L27" s="8">
        <v>14.49</v>
      </c>
      <c r="M27" s="8">
        <v>21.18</v>
      </c>
      <c r="N27" s="9">
        <v>40</v>
      </c>
      <c r="O27" s="10">
        <v>14.49</v>
      </c>
    </row>
    <row r="28" spans="1:15" x14ac:dyDescent="0.2">
      <c r="A28" s="2" t="s">
        <v>27</v>
      </c>
      <c r="B28" s="5">
        <v>20</v>
      </c>
      <c r="C28" s="19">
        <v>66914.03</v>
      </c>
      <c r="D28" s="8">
        <v>33.72</v>
      </c>
      <c r="E28" s="9">
        <v>13</v>
      </c>
      <c r="F28" s="7">
        <v>24.46</v>
      </c>
      <c r="G28" s="8">
        <v>23.69</v>
      </c>
      <c r="H28" s="9">
        <v>13</v>
      </c>
      <c r="I28" s="7">
        <v>15.22</v>
      </c>
      <c r="J28" s="8">
        <v>19.649999999999999</v>
      </c>
      <c r="K28" s="9">
        <v>14</v>
      </c>
      <c r="L28" s="8">
        <v>10.51</v>
      </c>
      <c r="M28" s="8">
        <v>19.34</v>
      </c>
      <c r="N28" s="9">
        <v>6</v>
      </c>
      <c r="O28" s="10">
        <v>0</v>
      </c>
    </row>
    <row r="29" spans="1:15" x14ac:dyDescent="0.2">
      <c r="A29" s="2" t="s">
        <v>28</v>
      </c>
      <c r="B29" s="5">
        <v>135</v>
      </c>
      <c r="C29" s="19">
        <v>72805.2</v>
      </c>
      <c r="D29" s="8">
        <v>34.17</v>
      </c>
      <c r="E29" s="9">
        <v>3</v>
      </c>
      <c r="F29" s="7">
        <v>34.17</v>
      </c>
      <c r="G29" s="8">
        <v>25.36</v>
      </c>
      <c r="H29" s="9">
        <v>9</v>
      </c>
      <c r="I29" s="7">
        <v>23.99</v>
      </c>
      <c r="J29" s="8">
        <v>30.38</v>
      </c>
      <c r="K29" s="9" t="s">
        <v>91</v>
      </c>
      <c r="L29" s="8">
        <v>0</v>
      </c>
      <c r="M29" s="8">
        <v>26.98</v>
      </c>
      <c r="N29" s="9">
        <v>5</v>
      </c>
      <c r="O29" s="10">
        <v>23.99</v>
      </c>
    </row>
    <row r="30" spans="1:15" x14ac:dyDescent="0.2">
      <c r="A30" s="2" t="s">
        <v>29</v>
      </c>
      <c r="B30" s="5">
        <v>22</v>
      </c>
      <c r="C30" s="19">
        <v>76932</v>
      </c>
      <c r="D30" s="8">
        <v>0</v>
      </c>
      <c r="E30" s="9" t="s">
        <v>91</v>
      </c>
      <c r="F30" s="7">
        <v>0</v>
      </c>
      <c r="G30" s="8">
        <v>29.14</v>
      </c>
      <c r="H30" s="9">
        <v>4</v>
      </c>
      <c r="I30" s="7">
        <v>24.68</v>
      </c>
      <c r="J30" s="8">
        <v>0</v>
      </c>
      <c r="K30" s="9" t="s">
        <v>91</v>
      </c>
      <c r="L30" s="7">
        <v>0</v>
      </c>
      <c r="M30" s="8">
        <v>24.21</v>
      </c>
      <c r="N30" s="9">
        <v>5</v>
      </c>
      <c r="O30" s="10">
        <v>19.79</v>
      </c>
    </row>
    <row r="31" spans="1:15" x14ac:dyDescent="0.2">
      <c r="A31" s="2" t="s">
        <v>30</v>
      </c>
      <c r="B31" s="5">
        <v>6</v>
      </c>
      <c r="C31" s="19">
        <v>64715</v>
      </c>
      <c r="D31" s="8">
        <v>17.82</v>
      </c>
      <c r="E31" s="9">
        <v>1</v>
      </c>
      <c r="F31" s="7">
        <v>17.77</v>
      </c>
      <c r="G31" s="8">
        <v>22.28</v>
      </c>
      <c r="H31" s="9">
        <v>24</v>
      </c>
      <c r="I31" s="7">
        <v>16.62</v>
      </c>
      <c r="J31" s="8">
        <v>16.97</v>
      </c>
      <c r="K31" s="9">
        <v>2</v>
      </c>
      <c r="L31" s="8">
        <v>16.62</v>
      </c>
      <c r="M31" s="8">
        <v>14.5</v>
      </c>
      <c r="N31" s="9">
        <v>1</v>
      </c>
      <c r="O31" s="10">
        <v>15.52</v>
      </c>
    </row>
    <row r="32" spans="1:15" x14ac:dyDescent="0.2">
      <c r="A32" s="2" t="s">
        <v>31</v>
      </c>
      <c r="B32" s="5">
        <v>5</v>
      </c>
      <c r="C32" s="19">
        <v>44968</v>
      </c>
      <c r="D32" s="8">
        <v>16.36</v>
      </c>
      <c r="E32" s="9">
        <v>6</v>
      </c>
      <c r="F32" s="7">
        <v>0</v>
      </c>
      <c r="G32" s="8">
        <v>14.5</v>
      </c>
      <c r="H32" s="9">
        <v>3</v>
      </c>
      <c r="I32" s="7">
        <v>0</v>
      </c>
      <c r="J32" s="8">
        <v>13.37</v>
      </c>
      <c r="K32" s="9">
        <v>9</v>
      </c>
      <c r="L32" s="8">
        <v>0</v>
      </c>
      <c r="M32" s="8">
        <v>11.5</v>
      </c>
      <c r="N32" s="9">
        <v>1</v>
      </c>
      <c r="O32" s="10">
        <v>0</v>
      </c>
    </row>
    <row r="33" spans="1:15" x14ac:dyDescent="0.2">
      <c r="A33" s="2" t="s">
        <v>32</v>
      </c>
      <c r="B33" s="5">
        <v>8</v>
      </c>
      <c r="C33" s="19">
        <v>48397</v>
      </c>
      <c r="D33" s="10">
        <v>14.23</v>
      </c>
      <c r="E33" s="9">
        <v>7</v>
      </c>
      <c r="F33" s="7">
        <v>12</v>
      </c>
      <c r="G33" s="10">
        <v>15.19</v>
      </c>
      <c r="H33" s="9">
        <v>5</v>
      </c>
      <c r="I33" s="7">
        <v>13.5</v>
      </c>
      <c r="J33" s="10">
        <v>13.5</v>
      </c>
      <c r="K33" s="9">
        <v>7</v>
      </c>
      <c r="L33" s="8">
        <v>13.5</v>
      </c>
      <c r="M33" s="8">
        <v>11.85</v>
      </c>
      <c r="N33" s="9">
        <v>1</v>
      </c>
      <c r="O33" s="10">
        <v>11.5</v>
      </c>
    </row>
    <row r="34" spans="1:15" x14ac:dyDescent="0.2">
      <c r="A34" s="2" t="s">
        <v>33</v>
      </c>
      <c r="B34" s="9">
        <v>13</v>
      </c>
      <c r="C34" s="19">
        <v>70255</v>
      </c>
      <c r="D34" s="8">
        <v>23.5</v>
      </c>
      <c r="E34" s="9">
        <v>3</v>
      </c>
      <c r="F34" s="7">
        <v>18</v>
      </c>
      <c r="G34" s="8">
        <v>25.5</v>
      </c>
      <c r="H34" s="9">
        <v>12</v>
      </c>
      <c r="I34" s="7">
        <v>19</v>
      </c>
      <c r="J34" s="8">
        <v>23.5</v>
      </c>
      <c r="K34" s="9">
        <v>8</v>
      </c>
      <c r="L34" s="8">
        <v>16</v>
      </c>
      <c r="M34" s="8">
        <f>41080/2080</f>
        <v>19.75</v>
      </c>
      <c r="N34" s="9">
        <v>7</v>
      </c>
      <c r="O34" s="10">
        <v>16</v>
      </c>
    </row>
    <row r="35" spans="1:15" x14ac:dyDescent="0.2">
      <c r="A35" s="2" t="s">
        <v>34</v>
      </c>
      <c r="B35" s="5">
        <v>20</v>
      </c>
      <c r="C35" s="19">
        <v>76167</v>
      </c>
      <c r="D35" s="8">
        <v>21</v>
      </c>
      <c r="E35" s="9">
        <v>10</v>
      </c>
      <c r="F35" s="7"/>
      <c r="G35" s="8">
        <v>21.61</v>
      </c>
      <c r="H35" s="9">
        <v>21</v>
      </c>
      <c r="I35" s="7"/>
      <c r="J35" s="8">
        <v>0</v>
      </c>
      <c r="K35" s="46" t="s">
        <v>91</v>
      </c>
      <c r="L35" s="8"/>
      <c r="M35" s="8">
        <v>0</v>
      </c>
      <c r="N35" s="46" t="s">
        <v>91</v>
      </c>
      <c r="O35" s="10"/>
    </row>
    <row r="36" spans="1:15" x14ac:dyDescent="0.2">
      <c r="A36" s="2" t="s">
        <v>35</v>
      </c>
      <c r="B36" s="5">
        <v>24</v>
      </c>
      <c r="C36" s="19">
        <v>85009.600000000006</v>
      </c>
      <c r="D36" s="8">
        <v>31.74</v>
      </c>
      <c r="E36" s="9">
        <v>25</v>
      </c>
      <c r="F36" s="7">
        <v>23.02</v>
      </c>
      <c r="G36" s="8">
        <v>33.79</v>
      </c>
      <c r="H36" s="9">
        <v>36</v>
      </c>
      <c r="I36" s="7">
        <v>24.4</v>
      </c>
      <c r="J36" s="8">
        <v>27.94</v>
      </c>
      <c r="K36" s="9">
        <v>2</v>
      </c>
      <c r="L36" s="8">
        <v>24.4</v>
      </c>
      <c r="M36" s="8">
        <v>21.16</v>
      </c>
      <c r="N36" s="9">
        <v>4</v>
      </c>
      <c r="O36" s="10">
        <v>17.010000000000002</v>
      </c>
    </row>
    <row r="37" spans="1:15" x14ac:dyDescent="0.2">
      <c r="A37" s="2" t="s">
        <v>36</v>
      </c>
      <c r="B37" s="5">
        <v>6</v>
      </c>
      <c r="C37" s="19">
        <v>46700</v>
      </c>
      <c r="D37" s="8">
        <v>18.88</v>
      </c>
      <c r="E37" s="9">
        <v>10</v>
      </c>
      <c r="F37" s="7">
        <v>16.850000000000001</v>
      </c>
      <c r="G37" s="8">
        <v>18.88</v>
      </c>
      <c r="H37" s="9">
        <v>10</v>
      </c>
      <c r="I37" s="7">
        <v>16.850000000000001</v>
      </c>
      <c r="J37" s="8">
        <v>17.39</v>
      </c>
      <c r="K37" s="9">
        <v>9</v>
      </c>
      <c r="L37" s="8">
        <v>16</v>
      </c>
      <c r="M37" s="8">
        <v>18.02</v>
      </c>
      <c r="N37" s="9">
        <v>15</v>
      </c>
      <c r="O37" s="10">
        <v>16</v>
      </c>
    </row>
    <row r="38" spans="1:15" x14ac:dyDescent="0.2">
      <c r="A38" s="2" t="s">
        <v>37</v>
      </c>
      <c r="B38" s="5">
        <v>9</v>
      </c>
      <c r="C38" s="19">
        <v>65058</v>
      </c>
      <c r="D38" s="8">
        <v>21.28</v>
      </c>
      <c r="E38" s="9">
        <v>16</v>
      </c>
      <c r="F38" s="7">
        <v>13.25</v>
      </c>
      <c r="G38" s="8">
        <v>19.5</v>
      </c>
      <c r="H38" s="9">
        <v>19</v>
      </c>
      <c r="I38" s="7">
        <v>14.07</v>
      </c>
      <c r="J38" s="8">
        <v>21.28</v>
      </c>
      <c r="K38" s="9">
        <v>16</v>
      </c>
      <c r="L38" s="8">
        <v>13.25</v>
      </c>
      <c r="M38" s="8">
        <v>0</v>
      </c>
      <c r="N38" s="9" t="s">
        <v>91</v>
      </c>
      <c r="O38" s="10">
        <v>0</v>
      </c>
    </row>
    <row r="39" spans="1:15" x14ac:dyDescent="0.2">
      <c r="A39" s="2" t="s">
        <v>38</v>
      </c>
      <c r="B39" s="5">
        <v>15</v>
      </c>
      <c r="C39" s="19">
        <v>71126.350000000006</v>
      </c>
      <c r="D39" s="8">
        <v>23.74</v>
      </c>
      <c r="E39" s="9">
        <v>12</v>
      </c>
      <c r="F39" s="7">
        <v>18.2</v>
      </c>
      <c r="G39" s="8">
        <v>18.18</v>
      </c>
      <c r="H39" s="9">
        <v>9</v>
      </c>
      <c r="I39" s="7">
        <v>15.7</v>
      </c>
      <c r="J39" s="8">
        <v>20.52</v>
      </c>
      <c r="K39" s="9">
        <v>30</v>
      </c>
      <c r="L39" s="8">
        <v>0</v>
      </c>
      <c r="M39" s="8">
        <v>18.18</v>
      </c>
      <c r="N39" s="9">
        <v>9</v>
      </c>
      <c r="O39" s="10">
        <v>11</v>
      </c>
    </row>
    <row r="40" spans="1:15" x14ac:dyDescent="0.2">
      <c r="A40" s="2" t="s">
        <v>39</v>
      </c>
      <c r="B40" s="5">
        <v>7</v>
      </c>
      <c r="C40" s="19">
        <v>58440</v>
      </c>
      <c r="D40" s="8">
        <v>19.25</v>
      </c>
      <c r="E40" s="9">
        <v>1</v>
      </c>
      <c r="F40" s="7">
        <v>19.25</v>
      </c>
      <c r="G40" s="8">
        <v>20.49</v>
      </c>
      <c r="H40" s="9">
        <v>23</v>
      </c>
      <c r="I40" s="7">
        <v>19</v>
      </c>
      <c r="J40" s="8">
        <v>19.25</v>
      </c>
      <c r="K40" s="9">
        <v>2</v>
      </c>
      <c r="L40" s="8">
        <v>18</v>
      </c>
      <c r="M40" s="8">
        <v>18</v>
      </c>
      <c r="N40" s="9">
        <v>1</v>
      </c>
      <c r="O40" s="10">
        <v>18</v>
      </c>
    </row>
    <row r="41" spans="1:15" x14ac:dyDescent="0.2">
      <c r="A41" s="2" t="s">
        <v>40</v>
      </c>
      <c r="B41" s="5">
        <v>15</v>
      </c>
      <c r="C41" s="19">
        <v>52140</v>
      </c>
      <c r="D41" s="8">
        <v>20.29</v>
      </c>
      <c r="E41" s="9">
        <v>9</v>
      </c>
      <c r="F41" s="7">
        <v>16.329999999999998</v>
      </c>
      <c r="G41" s="8">
        <v>0</v>
      </c>
      <c r="H41" s="46" t="s">
        <v>91</v>
      </c>
      <c r="I41" s="7">
        <v>0</v>
      </c>
      <c r="J41" s="8">
        <v>17.399999999999999</v>
      </c>
      <c r="K41" s="9">
        <v>4</v>
      </c>
      <c r="L41" s="8">
        <v>14.71</v>
      </c>
      <c r="M41" s="8">
        <v>16.829999999999998</v>
      </c>
      <c r="N41" s="9">
        <v>1</v>
      </c>
      <c r="O41" s="10">
        <v>15.47</v>
      </c>
    </row>
    <row r="42" spans="1:15" x14ac:dyDescent="0.2">
      <c r="A42" s="2" t="s">
        <v>41</v>
      </c>
      <c r="B42" s="5">
        <v>8</v>
      </c>
      <c r="C42" s="19">
        <v>63800</v>
      </c>
      <c r="D42" s="8">
        <v>29.19</v>
      </c>
      <c r="E42" s="9">
        <v>13</v>
      </c>
      <c r="F42" s="7">
        <v>22.96</v>
      </c>
      <c r="G42" s="8">
        <v>29.77</v>
      </c>
      <c r="H42" s="9">
        <v>32</v>
      </c>
      <c r="I42" s="7">
        <v>25.72</v>
      </c>
      <c r="J42" s="8">
        <v>21.59</v>
      </c>
      <c r="K42" s="9" t="s">
        <v>91</v>
      </c>
      <c r="L42" s="8">
        <v>20.87</v>
      </c>
      <c r="M42" s="8">
        <v>29.19</v>
      </c>
      <c r="N42" s="9" t="s">
        <v>91</v>
      </c>
      <c r="O42" s="10">
        <v>17.73</v>
      </c>
    </row>
    <row r="43" spans="1:15" x14ac:dyDescent="0.2">
      <c r="A43" s="2" t="s">
        <v>42</v>
      </c>
      <c r="B43" s="5">
        <v>44</v>
      </c>
      <c r="C43" s="19">
        <v>86840</v>
      </c>
      <c r="D43" s="8">
        <v>33</v>
      </c>
      <c r="E43" s="9"/>
      <c r="F43" s="7">
        <v>27.86</v>
      </c>
      <c r="G43" s="8">
        <v>25.12</v>
      </c>
      <c r="H43" s="9"/>
      <c r="I43" s="7">
        <v>22.21</v>
      </c>
      <c r="J43" s="8">
        <v>24.6</v>
      </c>
      <c r="K43" s="9" t="s">
        <v>91</v>
      </c>
      <c r="L43" s="8">
        <v>22.21</v>
      </c>
      <c r="M43" s="8">
        <v>22.35</v>
      </c>
      <c r="N43" s="9" t="s">
        <v>91</v>
      </c>
      <c r="O43" s="10">
        <v>18.03</v>
      </c>
    </row>
    <row r="44" spans="1:15" x14ac:dyDescent="0.2">
      <c r="A44" s="2" t="s">
        <v>43</v>
      </c>
      <c r="B44" s="5">
        <v>13</v>
      </c>
      <c r="C44" s="19">
        <v>82605.490000000005</v>
      </c>
      <c r="D44" s="8">
        <v>22.73</v>
      </c>
      <c r="E44" s="9">
        <v>6</v>
      </c>
      <c r="F44" s="7">
        <v>22.4</v>
      </c>
      <c r="G44" s="8">
        <v>19.489999999999998</v>
      </c>
      <c r="H44" s="9">
        <v>5</v>
      </c>
      <c r="I44" s="7">
        <v>19.2</v>
      </c>
      <c r="J44" s="8">
        <v>17.78</v>
      </c>
      <c r="K44" s="32">
        <v>2</v>
      </c>
      <c r="L44" s="8">
        <v>17.78</v>
      </c>
      <c r="M44" s="8">
        <v>17.78</v>
      </c>
      <c r="N44" s="9">
        <v>1</v>
      </c>
      <c r="O44" s="10">
        <v>17.78</v>
      </c>
    </row>
    <row r="45" spans="1:15" x14ac:dyDescent="0.2">
      <c r="A45" s="4" t="s">
        <v>44</v>
      </c>
      <c r="B45" s="12">
        <v>10</v>
      </c>
      <c r="C45" s="21">
        <v>65000</v>
      </c>
      <c r="D45" s="17">
        <v>25.15</v>
      </c>
      <c r="E45" s="13">
        <v>10</v>
      </c>
      <c r="F45" s="15">
        <v>14.75</v>
      </c>
      <c r="G45" s="17">
        <v>24</v>
      </c>
      <c r="H45" s="13">
        <v>24</v>
      </c>
      <c r="I45" s="15">
        <v>21.33</v>
      </c>
      <c r="J45" s="17">
        <v>22</v>
      </c>
      <c r="K45" s="13">
        <v>3</v>
      </c>
      <c r="L45" s="17">
        <v>17</v>
      </c>
      <c r="M45" s="17">
        <v>23.15</v>
      </c>
      <c r="N45" s="13">
        <v>7</v>
      </c>
      <c r="O45" s="14">
        <v>15.75</v>
      </c>
    </row>
  </sheetData>
  <phoneticPr fontId="4" type="noConversion"/>
  <printOptions horizontalCentered="1"/>
  <pageMargins left="0.25" right="0.25" top="0.85" bottom="0" header="0.2" footer="0"/>
  <pageSetup orientation="portrait" horizontalDpi="4294967292" verticalDpi="4294967292"/>
  <headerFooter>
    <oddHeader>&amp;L &amp;18 &amp;K03-0172020 IAC Salary Survey&amp;R&amp;K03+032Clerk's Office</oddHeader>
  </headerFooter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5"/>
  <sheetViews>
    <sheetView showGridLines="0" view="pageLayout" zoomScale="120" zoomScaleNormal="120" zoomScalePageLayoutView="120" workbookViewId="0"/>
  </sheetViews>
  <sheetFormatPr baseColWidth="10" defaultColWidth="11" defaultRowHeight="16" x14ac:dyDescent="0.2"/>
  <cols>
    <col min="1" max="1" width="11" customWidth="1"/>
    <col min="3" max="3" width="16.5" bestFit="1" customWidth="1"/>
    <col min="4" max="4" width="13.83203125" bestFit="1" customWidth="1"/>
  </cols>
  <sheetData>
    <row r="1" spans="1:4" x14ac:dyDescent="0.2">
      <c r="A1" s="1" t="s">
        <v>0</v>
      </c>
      <c r="B1" s="1" t="s">
        <v>45</v>
      </c>
      <c r="C1" s="1" t="s">
        <v>78</v>
      </c>
      <c r="D1" s="1" t="s">
        <v>79</v>
      </c>
    </row>
    <row r="2" spans="1:4" x14ac:dyDescent="0.2">
      <c r="A2" s="4" t="s">
        <v>1</v>
      </c>
      <c r="B2" s="5" t="s">
        <v>91</v>
      </c>
      <c r="C2" s="19">
        <v>115245</v>
      </c>
      <c r="D2" s="19">
        <v>115245</v>
      </c>
    </row>
    <row r="3" spans="1:4" x14ac:dyDescent="0.2">
      <c r="A3" s="2" t="s">
        <v>2</v>
      </c>
      <c r="B3" s="5">
        <v>0</v>
      </c>
      <c r="C3" s="19">
        <v>32110</v>
      </c>
      <c r="D3" s="19">
        <v>32110</v>
      </c>
    </row>
    <row r="4" spans="1:4" x14ac:dyDescent="0.2">
      <c r="A4" s="2" t="s">
        <v>3</v>
      </c>
      <c r="B4" s="5">
        <v>191</v>
      </c>
      <c r="C4" s="19">
        <v>71797.179999999993</v>
      </c>
      <c r="D4" s="19">
        <v>71797.179999999993</v>
      </c>
    </row>
    <row r="5" spans="1:4" x14ac:dyDescent="0.2">
      <c r="A5" s="2" t="s">
        <v>4</v>
      </c>
      <c r="B5" s="5">
        <v>7</v>
      </c>
      <c r="C5" s="19">
        <v>19628</v>
      </c>
      <c r="D5" s="19">
        <v>19628</v>
      </c>
    </row>
    <row r="6" spans="1:4" x14ac:dyDescent="0.2">
      <c r="A6" s="2" t="s">
        <v>5</v>
      </c>
      <c r="B6" s="5">
        <v>12</v>
      </c>
      <c r="C6" s="19">
        <v>17551.2</v>
      </c>
      <c r="D6" s="19">
        <v>17551.2</v>
      </c>
    </row>
    <row r="7" spans="1:4" x14ac:dyDescent="0.2">
      <c r="A7" s="2" t="s">
        <v>6</v>
      </c>
      <c r="B7" s="5">
        <v>10</v>
      </c>
      <c r="C7" s="19">
        <v>67628</v>
      </c>
      <c r="D7" s="19">
        <v>67628</v>
      </c>
    </row>
    <row r="8" spans="1:4" x14ac:dyDescent="0.2">
      <c r="A8" s="2" t="s">
        <v>7</v>
      </c>
      <c r="B8" s="5">
        <v>1</v>
      </c>
      <c r="C8" s="19">
        <v>85706.33</v>
      </c>
      <c r="D8" s="19">
        <v>85706</v>
      </c>
    </row>
    <row r="9" spans="1:4" x14ac:dyDescent="0.2">
      <c r="A9" s="2" t="s">
        <v>8</v>
      </c>
      <c r="B9" s="5">
        <v>11</v>
      </c>
      <c r="C9" s="19">
        <v>33457.43</v>
      </c>
      <c r="D9" s="19">
        <v>33457.43</v>
      </c>
    </row>
    <row r="10" spans="1:4" x14ac:dyDescent="0.2">
      <c r="A10" s="2" t="s">
        <v>9</v>
      </c>
      <c r="B10" s="5">
        <v>19</v>
      </c>
      <c r="C10" s="19">
        <v>84500</v>
      </c>
      <c r="D10" s="19">
        <v>84500</v>
      </c>
    </row>
    <row r="11" spans="1:4" x14ac:dyDescent="0.2">
      <c r="A11" s="2" t="s">
        <v>10</v>
      </c>
      <c r="B11" s="5">
        <v>224</v>
      </c>
      <c r="C11" s="19">
        <v>82790.570000000007</v>
      </c>
      <c r="D11" s="19">
        <v>82790.570000000007</v>
      </c>
    </row>
    <row r="12" spans="1:4" x14ac:dyDescent="0.2">
      <c r="A12" s="2" t="s">
        <v>11</v>
      </c>
      <c r="B12" s="5">
        <v>0</v>
      </c>
      <c r="C12" s="19">
        <v>53093</v>
      </c>
      <c r="D12" s="19">
        <v>51093</v>
      </c>
    </row>
    <row r="13" spans="1:4" x14ac:dyDescent="0.2">
      <c r="A13" s="2" t="s">
        <v>12</v>
      </c>
      <c r="B13" s="5">
        <v>5</v>
      </c>
      <c r="C13" s="19">
        <v>25694</v>
      </c>
      <c r="D13" s="19">
        <v>22665</v>
      </c>
    </row>
    <row r="14" spans="1:4" x14ac:dyDescent="0.2">
      <c r="A14" s="2" t="s">
        <v>13</v>
      </c>
      <c r="B14" s="5"/>
      <c r="C14" s="19"/>
      <c r="D14" s="19"/>
    </row>
    <row r="15" spans="1:4" x14ac:dyDescent="0.2">
      <c r="A15" s="2" t="s">
        <v>14</v>
      </c>
      <c r="B15" s="5">
        <v>285</v>
      </c>
      <c r="C15" s="19">
        <v>95891</v>
      </c>
      <c r="D15" s="19">
        <v>95891</v>
      </c>
    </row>
    <row r="16" spans="1:4" x14ac:dyDescent="0.2">
      <c r="A16" s="2" t="s">
        <v>15</v>
      </c>
      <c r="B16" s="5">
        <v>38</v>
      </c>
      <c r="C16" s="19">
        <v>22750</v>
      </c>
      <c r="D16" s="19">
        <v>18367</v>
      </c>
    </row>
    <row r="17" spans="1:4" x14ac:dyDescent="0.2">
      <c r="A17" s="2" t="s">
        <v>16</v>
      </c>
      <c r="B17" s="5">
        <v>0</v>
      </c>
      <c r="C17" s="19">
        <v>28972.95</v>
      </c>
      <c r="D17" s="19">
        <v>28972.95</v>
      </c>
    </row>
    <row r="18" spans="1:4" x14ac:dyDescent="0.2">
      <c r="A18" s="4" t="s">
        <v>17</v>
      </c>
      <c r="B18" s="5">
        <v>0</v>
      </c>
      <c r="C18" s="19">
        <v>18059</v>
      </c>
      <c r="D18" s="19">
        <v>18059</v>
      </c>
    </row>
    <row r="19" spans="1:4" x14ac:dyDescent="0.2">
      <c r="A19" s="2" t="s">
        <v>18</v>
      </c>
      <c r="B19" s="5">
        <v>12</v>
      </c>
      <c r="C19" s="19">
        <v>32663.9</v>
      </c>
      <c r="D19" s="19">
        <v>25864.91</v>
      </c>
    </row>
    <row r="20" spans="1:4" x14ac:dyDescent="0.2">
      <c r="A20" s="2" t="s">
        <v>19</v>
      </c>
      <c r="B20" s="5">
        <v>4</v>
      </c>
      <c r="C20" s="19">
        <v>26818</v>
      </c>
      <c r="D20" s="19">
        <v>26818</v>
      </c>
    </row>
    <row r="21" spans="1:4" x14ac:dyDescent="0.2">
      <c r="A21" s="2" t="s">
        <v>20</v>
      </c>
      <c r="B21" s="5">
        <v>16</v>
      </c>
      <c r="C21" s="19">
        <v>48087.12</v>
      </c>
      <c r="D21" s="19">
        <v>48087</v>
      </c>
    </row>
    <row r="22" spans="1:4" x14ac:dyDescent="0.2">
      <c r="A22" s="2" t="s">
        <v>21</v>
      </c>
      <c r="B22" s="5">
        <v>3</v>
      </c>
      <c r="C22" s="19">
        <v>29406</v>
      </c>
      <c r="D22" s="19">
        <v>27155</v>
      </c>
    </row>
    <row r="23" spans="1:4" x14ac:dyDescent="0.2">
      <c r="A23" s="2" t="s">
        <v>22</v>
      </c>
      <c r="B23" s="5">
        <v>9</v>
      </c>
      <c r="C23" s="19">
        <v>47903</v>
      </c>
      <c r="D23" s="19">
        <v>41532</v>
      </c>
    </row>
    <row r="24" spans="1:4" x14ac:dyDescent="0.2">
      <c r="A24" s="2" t="s">
        <v>23</v>
      </c>
      <c r="B24" s="5">
        <v>7</v>
      </c>
      <c r="C24" s="19">
        <v>41838</v>
      </c>
      <c r="D24" s="19">
        <v>41838</v>
      </c>
    </row>
    <row r="25" spans="1:4" x14ac:dyDescent="0.2">
      <c r="A25" s="2" t="s">
        <v>24</v>
      </c>
      <c r="B25" s="5">
        <v>5</v>
      </c>
      <c r="C25" s="19">
        <v>36592.81</v>
      </c>
      <c r="D25" s="19">
        <v>34738.81</v>
      </c>
    </row>
    <row r="26" spans="1:4" x14ac:dyDescent="0.2">
      <c r="A26" s="2" t="s">
        <v>25</v>
      </c>
      <c r="B26" s="5">
        <v>9</v>
      </c>
      <c r="C26" s="19">
        <v>26695</v>
      </c>
      <c r="D26" s="19">
        <v>26695</v>
      </c>
    </row>
    <row r="27" spans="1:4" x14ac:dyDescent="0.2">
      <c r="A27" s="2" t="s">
        <v>26</v>
      </c>
      <c r="B27" s="5">
        <v>8</v>
      </c>
      <c r="C27" s="19">
        <v>28628</v>
      </c>
      <c r="D27" s="19">
        <v>27812</v>
      </c>
    </row>
    <row r="28" spans="1:4" x14ac:dyDescent="0.2">
      <c r="A28" s="2" t="s">
        <v>27</v>
      </c>
      <c r="B28" s="5">
        <v>0</v>
      </c>
      <c r="C28" s="19">
        <v>39501.800000000003</v>
      </c>
      <c r="D28" s="19">
        <v>36501.870000000003</v>
      </c>
    </row>
    <row r="29" spans="1:4" x14ac:dyDescent="0.2">
      <c r="A29" s="2" t="s">
        <v>28</v>
      </c>
      <c r="B29" s="5">
        <v>272</v>
      </c>
      <c r="C29" s="19">
        <v>75044.06</v>
      </c>
      <c r="D29" s="19">
        <v>75044.06</v>
      </c>
    </row>
    <row r="30" spans="1:4" x14ac:dyDescent="0.2">
      <c r="A30" s="2" t="s">
        <v>29</v>
      </c>
      <c r="B30" s="5">
        <v>1</v>
      </c>
      <c r="C30" s="19">
        <v>55716</v>
      </c>
      <c r="D30" s="19">
        <v>53244</v>
      </c>
    </row>
    <row r="31" spans="1:4" x14ac:dyDescent="0.2">
      <c r="A31" s="2" t="s">
        <v>30</v>
      </c>
      <c r="B31" s="5">
        <v>0</v>
      </c>
      <c r="C31" s="19">
        <v>28966</v>
      </c>
      <c r="D31" s="19">
        <v>28966</v>
      </c>
    </row>
    <row r="32" spans="1:4" x14ac:dyDescent="0.2">
      <c r="A32" s="2" t="s">
        <v>31</v>
      </c>
      <c r="B32" s="5">
        <v>4</v>
      </c>
      <c r="C32" s="19">
        <v>14971.08</v>
      </c>
      <c r="D32" s="19">
        <v>14971.08</v>
      </c>
    </row>
    <row r="33" spans="1:4" x14ac:dyDescent="0.2">
      <c r="A33" s="2" t="s">
        <v>32</v>
      </c>
      <c r="B33" s="5">
        <v>3</v>
      </c>
      <c r="C33" s="19">
        <v>32269</v>
      </c>
      <c r="D33" s="19">
        <v>32269</v>
      </c>
    </row>
    <row r="34" spans="1:4" x14ac:dyDescent="0.2">
      <c r="A34" s="2" t="s">
        <v>33</v>
      </c>
      <c r="B34" s="5">
        <v>15</v>
      </c>
      <c r="C34" s="19">
        <v>35449</v>
      </c>
      <c r="D34" s="19">
        <v>35449</v>
      </c>
    </row>
    <row r="35" spans="1:4" x14ac:dyDescent="0.2">
      <c r="A35" s="2" t="s">
        <v>34</v>
      </c>
      <c r="B35" s="5">
        <v>0</v>
      </c>
      <c r="C35" s="19">
        <v>23058.75</v>
      </c>
      <c r="D35" s="19">
        <v>23058.75</v>
      </c>
    </row>
    <row r="36" spans="1:4" x14ac:dyDescent="0.2">
      <c r="A36" s="2" t="s">
        <v>35</v>
      </c>
      <c r="B36" s="5">
        <v>8</v>
      </c>
      <c r="C36" s="19">
        <v>72592</v>
      </c>
      <c r="D36" s="19">
        <v>72592</v>
      </c>
    </row>
    <row r="37" spans="1:4" x14ac:dyDescent="0.2">
      <c r="A37" s="2" t="s">
        <v>36</v>
      </c>
      <c r="B37" s="5">
        <v>0</v>
      </c>
      <c r="C37" s="19">
        <v>13853</v>
      </c>
      <c r="D37" s="19">
        <v>13853</v>
      </c>
    </row>
    <row r="38" spans="1:4" x14ac:dyDescent="0.2">
      <c r="A38" s="2" t="s">
        <v>37</v>
      </c>
      <c r="B38" s="5">
        <v>6</v>
      </c>
      <c r="C38" s="19">
        <v>29773</v>
      </c>
      <c r="D38" s="19">
        <v>29773</v>
      </c>
    </row>
    <row r="39" spans="1:4" x14ac:dyDescent="0.2">
      <c r="A39" s="2" t="s">
        <v>38</v>
      </c>
      <c r="B39" s="5">
        <v>4</v>
      </c>
      <c r="C39" s="19">
        <v>35262.17</v>
      </c>
      <c r="D39" s="19">
        <v>34062</v>
      </c>
    </row>
    <row r="40" spans="1:4" x14ac:dyDescent="0.2">
      <c r="A40" s="2" t="s">
        <v>39</v>
      </c>
      <c r="B40" s="5">
        <v>5</v>
      </c>
      <c r="C40" s="19">
        <v>27070</v>
      </c>
      <c r="D40" s="19">
        <v>25720</v>
      </c>
    </row>
    <row r="41" spans="1:4" x14ac:dyDescent="0.2">
      <c r="A41" s="2" t="s">
        <v>40</v>
      </c>
      <c r="B41" s="5">
        <v>4</v>
      </c>
      <c r="C41" s="19">
        <v>44342</v>
      </c>
      <c r="D41" s="19">
        <v>44342</v>
      </c>
    </row>
    <row r="42" spans="1:4" x14ac:dyDescent="0.2">
      <c r="A42" s="2" t="s">
        <v>41</v>
      </c>
      <c r="B42" s="5">
        <v>3</v>
      </c>
      <c r="C42" s="19">
        <v>34600</v>
      </c>
      <c r="D42" s="19">
        <v>33600</v>
      </c>
    </row>
    <row r="43" spans="1:4" x14ac:dyDescent="0.2">
      <c r="A43" s="2" t="s">
        <v>42</v>
      </c>
      <c r="B43" s="5">
        <v>5</v>
      </c>
      <c r="C43" s="19">
        <v>86840</v>
      </c>
      <c r="D43" s="19">
        <v>86840</v>
      </c>
    </row>
    <row r="44" spans="1:4" x14ac:dyDescent="0.2">
      <c r="A44" s="2" t="s">
        <v>43</v>
      </c>
      <c r="B44" s="5">
        <v>7</v>
      </c>
      <c r="C44" s="19">
        <v>50533.440000000002</v>
      </c>
      <c r="D44" s="19">
        <v>50533.440000000002</v>
      </c>
    </row>
    <row r="45" spans="1:4" x14ac:dyDescent="0.2">
      <c r="A45" s="4" t="s">
        <v>44</v>
      </c>
      <c r="B45" s="12">
        <v>5</v>
      </c>
      <c r="C45" s="21">
        <v>33938</v>
      </c>
      <c r="D45" s="21">
        <v>33283</v>
      </c>
    </row>
  </sheetData>
  <phoneticPr fontId="4" type="noConversion"/>
  <printOptions horizontalCentered="1"/>
  <pageMargins left="0.25" right="0.25" top="0.85" bottom="0" header="0.2" footer="0"/>
  <pageSetup orientation="portrait" horizontalDpi="4294967292" verticalDpi="4294967292"/>
  <headerFooter>
    <oddHeader>&amp;L &amp;18 &amp;K03-0182020 IAC Salary Survey&amp;R&amp;K03+033Commissioner's Office</oddHeader>
  </headerFooter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5"/>
  <sheetViews>
    <sheetView showGridLines="0" view="pageLayout" zoomScale="120" zoomScaleNormal="120" zoomScalePageLayoutView="120" workbookViewId="0"/>
  </sheetViews>
  <sheetFormatPr baseColWidth="10" defaultColWidth="11" defaultRowHeight="16" x14ac:dyDescent="0.2"/>
  <cols>
    <col min="1" max="1" width="11" customWidth="1"/>
    <col min="4" max="4" width="11.5" bestFit="1" customWidth="1"/>
    <col min="6" max="6" width="11.6640625" customWidth="1"/>
  </cols>
  <sheetData>
    <row r="1" spans="1:6" x14ac:dyDescent="0.2">
      <c r="A1" s="1" t="s">
        <v>0</v>
      </c>
      <c r="B1" s="1" t="s">
        <v>45</v>
      </c>
      <c r="C1" s="1" t="s">
        <v>80</v>
      </c>
      <c r="D1" s="1" t="s">
        <v>117</v>
      </c>
      <c r="E1" s="1" t="s">
        <v>116</v>
      </c>
      <c r="F1" s="1" t="s">
        <v>99</v>
      </c>
    </row>
    <row r="2" spans="1:6" x14ac:dyDescent="0.2">
      <c r="A2" s="4" t="s">
        <v>1</v>
      </c>
      <c r="B2" s="5" t="s">
        <v>91</v>
      </c>
      <c r="C2" s="19">
        <v>106305</v>
      </c>
      <c r="D2" s="8">
        <f>88677/2080</f>
        <v>42.633173076923079</v>
      </c>
      <c r="E2" s="9" t="s">
        <v>91</v>
      </c>
      <c r="F2" s="8">
        <v>0</v>
      </c>
    </row>
    <row r="3" spans="1:6" x14ac:dyDescent="0.2">
      <c r="A3" s="2" t="s">
        <v>2</v>
      </c>
      <c r="B3" s="5">
        <v>0</v>
      </c>
      <c r="C3" s="19">
        <v>5304</v>
      </c>
      <c r="D3" s="19" t="s">
        <v>220</v>
      </c>
      <c r="E3" s="19" t="s">
        <v>91</v>
      </c>
      <c r="F3" s="8">
        <v>0</v>
      </c>
    </row>
    <row r="4" spans="1:6" x14ac:dyDescent="0.2">
      <c r="A4" s="2" t="s">
        <v>3</v>
      </c>
      <c r="B4" s="5">
        <v>2</v>
      </c>
      <c r="C4" s="19">
        <v>71797.179999999993</v>
      </c>
      <c r="D4" s="8">
        <v>31.3</v>
      </c>
      <c r="E4" s="9">
        <v>1</v>
      </c>
      <c r="F4" s="8">
        <v>31.3</v>
      </c>
    </row>
    <row r="5" spans="1:6" x14ac:dyDescent="0.2">
      <c r="A5" s="2" t="s">
        <v>4</v>
      </c>
      <c r="B5" s="5">
        <v>2</v>
      </c>
      <c r="C5" s="19">
        <v>7909</v>
      </c>
      <c r="D5" s="8">
        <v>0</v>
      </c>
      <c r="E5" s="19" t="s">
        <v>91</v>
      </c>
      <c r="F5" s="8">
        <v>0</v>
      </c>
    </row>
    <row r="6" spans="1:6" x14ac:dyDescent="0.2">
      <c r="A6" s="2" t="s">
        <v>5</v>
      </c>
      <c r="B6" s="5">
        <v>1</v>
      </c>
      <c r="C6" s="19">
        <v>12730.8</v>
      </c>
      <c r="D6" s="19">
        <v>0</v>
      </c>
      <c r="E6" s="19" t="s">
        <v>91</v>
      </c>
      <c r="F6" s="8">
        <v>0</v>
      </c>
    </row>
    <row r="7" spans="1:6" x14ac:dyDescent="0.2">
      <c r="A7" s="2" t="s">
        <v>6</v>
      </c>
      <c r="B7" s="5">
        <v>4</v>
      </c>
      <c r="C7" s="19">
        <v>20226</v>
      </c>
      <c r="D7" s="19" t="s">
        <v>218</v>
      </c>
      <c r="E7" s="9">
        <v>3</v>
      </c>
      <c r="F7" s="8" t="s">
        <v>218</v>
      </c>
    </row>
    <row r="8" spans="1:6" x14ac:dyDescent="0.2">
      <c r="A8" s="2" t="s">
        <v>7</v>
      </c>
      <c r="B8" s="5">
        <v>0</v>
      </c>
      <c r="C8" s="19">
        <v>79137</v>
      </c>
      <c r="D8" s="19">
        <v>0</v>
      </c>
      <c r="E8" s="19" t="s">
        <v>91</v>
      </c>
      <c r="F8" s="8">
        <v>0</v>
      </c>
    </row>
    <row r="9" spans="1:6" x14ac:dyDescent="0.2">
      <c r="A9" s="2" t="s">
        <v>8</v>
      </c>
      <c r="B9" s="5">
        <v>4</v>
      </c>
      <c r="C9" s="19">
        <v>13261.97</v>
      </c>
      <c r="D9" s="43">
        <v>9.42</v>
      </c>
      <c r="E9" s="9">
        <v>4</v>
      </c>
      <c r="F9" s="8">
        <v>8.68</v>
      </c>
    </row>
    <row r="10" spans="1:6" x14ac:dyDescent="0.2">
      <c r="A10" s="2" t="s">
        <v>9</v>
      </c>
      <c r="B10" s="5">
        <v>2</v>
      </c>
      <c r="C10" s="19">
        <v>52124</v>
      </c>
      <c r="D10" s="8">
        <v>20.25</v>
      </c>
      <c r="E10" s="9">
        <v>4</v>
      </c>
      <c r="F10" s="8">
        <v>16.079999999999998</v>
      </c>
    </row>
    <row r="11" spans="1:6" x14ac:dyDescent="0.2">
      <c r="A11" s="2" t="s">
        <v>10</v>
      </c>
      <c r="B11" s="5">
        <v>3</v>
      </c>
      <c r="C11" s="19">
        <v>28283.37</v>
      </c>
      <c r="D11" s="8">
        <v>0</v>
      </c>
      <c r="E11" s="19" t="s">
        <v>91</v>
      </c>
      <c r="F11" s="8">
        <v>0</v>
      </c>
    </row>
    <row r="12" spans="1:6" x14ac:dyDescent="0.2">
      <c r="A12" s="2" t="s">
        <v>11</v>
      </c>
      <c r="B12" s="5">
        <v>0</v>
      </c>
      <c r="C12" s="19">
        <v>43073</v>
      </c>
      <c r="D12" s="19">
        <v>0</v>
      </c>
      <c r="E12" s="19" t="s">
        <v>91</v>
      </c>
      <c r="F12" s="8">
        <v>0</v>
      </c>
    </row>
    <row r="13" spans="1:6" x14ac:dyDescent="0.2">
      <c r="A13" s="2" t="s">
        <v>12</v>
      </c>
      <c r="B13" s="5">
        <v>1</v>
      </c>
      <c r="C13" s="19">
        <v>11732</v>
      </c>
      <c r="D13" s="8" t="s">
        <v>234</v>
      </c>
      <c r="E13" s="9">
        <v>3</v>
      </c>
      <c r="F13" s="8" t="s">
        <v>234</v>
      </c>
    </row>
    <row r="14" spans="1:6" x14ac:dyDescent="0.2">
      <c r="A14" s="2" t="s">
        <v>13</v>
      </c>
      <c r="B14" s="5"/>
      <c r="C14" s="19"/>
      <c r="D14" s="19"/>
      <c r="E14" s="19"/>
      <c r="F14" s="8"/>
    </row>
    <row r="15" spans="1:6" x14ac:dyDescent="0.2">
      <c r="A15" s="2" t="s">
        <v>14</v>
      </c>
      <c r="B15" s="5">
        <v>4</v>
      </c>
      <c r="C15" s="19">
        <v>84912</v>
      </c>
      <c r="D15" s="7">
        <v>40.130000000000003</v>
      </c>
      <c r="E15" s="9">
        <v>8</v>
      </c>
      <c r="F15" s="8">
        <v>34.96</v>
      </c>
    </row>
    <row r="16" spans="1:6" x14ac:dyDescent="0.2">
      <c r="A16" s="2" t="s">
        <v>15</v>
      </c>
      <c r="B16" s="5">
        <v>1</v>
      </c>
      <c r="C16" s="19">
        <v>6392</v>
      </c>
      <c r="D16" s="19" t="s">
        <v>233</v>
      </c>
      <c r="E16" s="9">
        <v>2</v>
      </c>
      <c r="F16" s="19" t="s">
        <v>233</v>
      </c>
    </row>
    <row r="17" spans="1:6" x14ac:dyDescent="0.2">
      <c r="A17" s="2" t="s">
        <v>16</v>
      </c>
      <c r="B17" s="5">
        <v>1</v>
      </c>
      <c r="C17" s="19">
        <v>16218.37</v>
      </c>
      <c r="D17" s="19" t="s">
        <v>215</v>
      </c>
      <c r="E17" s="9">
        <v>1</v>
      </c>
      <c r="F17" s="8">
        <v>0</v>
      </c>
    </row>
    <row r="18" spans="1:6" x14ac:dyDescent="0.2">
      <c r="A18" s="4" t="s">
        <v>17</v>
      </c>
      <c r="B18" s="5">
        <v>0</v>
      </c>
      <c r="C18" s="19">
        <v>2561</v>
      </c>
      <c r="D18" s="19">
        <v>0</v>
      </c>
      <c r="E18" s="19" t="s">
        <v>91</v>
      </c>
      <c r="F18" s="8">
        <v>0</v>
      </c>
    </row>
    <row r="19" spans="1:6" x14ac:dyDescent="0.2">
      <c r="A19" s="2" t="s">
        <v>18</v>
      </c>
      <c r="B19" s="5">
        <v>3</v>
      </c>
      <c r="C19" s="19">
        <v>11253</v>
      </c>
      <c r="D19" s="22" t="s">
        <v>238</v>
      </c>
      <c r="E19" s="9">
        <v>1</v>
      </c>
      <c r="F19" s="22" t="s">
        <v>238</v>
      </c>
    </row>
    <row r="20" spans="1:6" x14ac:dyDescent="0.2">
      <c r="A20" s="2" t="s">
        <v>19</v>
      </c>
      <c r="B20" s="5">
        <v>3</v>
      </c>
      <c r="C20" s="19">
        <v>12500</v>
      </c>
      <c r="D20" s="8">
        <v>20</v>
      </c>
      <c r="E20" s="9">
        <v>5</v>
      </c>
      <c r="F20" s="8">
        <v>20</v>
      </c>
    </row>
    <row r="21" spans="1:6" x14ac:dyDescent="0.2">
      <c r="A21" s="2" t="s">
        <v>20</v>
      </c>
      <c r="B21" s="5">
        <v>1</v>
      </c>
      <c r="C21" s="19">
        <v>13423.08</v>
      </c>
      <c r="D21" s="8">
        <v>0</v>
      </c>
      <c r="E21" s="19" t="s">
        <v>91</v>
      </c>
      <c r="F21" s="8">
        <v>0</v>
      </c>
    </row>
    <row r="22" spans="1:6" x14ac:dyDescent="0.2">
      <c r="A22" s="2" t="s">
        <v>21</v>
      </c>
      <c r="B22" s="5">
        <v>0</v>
      </c>
      <c r="C22" s="19">
        <v>5789</v>
      </c>
      <c r="D22" s="19">
        <v>0</v>
      </c>
      <c r="E22" s="19" t="s">
        <v>91</v>
      </c>
      <c r="F22" s="8">
        <v>0</v>
      </c>
    </row>
    <row r="23" spans="1:6" x14ac:dyDescent="0.2">
      <c r="A23" s="2" t="s">
        <v>22</v>
      </c>
      <c r="B23" s="5">
        <v>3</v>
      </c>
      <c r="C23" s="19">
        <v>11274</v>
      </c>
      <c r="D23" s="51" t="s">
        <v>198</v>
      </c>
      <c r="E23" s="9">
        <v>9</v>
      </c>
      <c r="F23" s="22">
        <v>12.06</v>
      </c>
    </row>
    <row r="24" spans="1:6" x14ac:dyDescent="0.2">
      <c r="A24" s="2" t="s">
        <v>23</v>
      </c>
      <c r="B24" s="5">
        <v>2</v>
      </c>
      <c r="C24" s="19">
        <v>13616</v>
      </c>
      <c r="D24" s="19">
        <v>0</v>
      </c>
      <c r="E24" s="19" t="s">
        <v>91</v>
      </c>
      <c r="F24" s="8">
        <v>0</v>
      </c>
    </row>
    <row r="25" spans="1:6" x14ac:dyDescent="0.2">
      <c r="A25" s="2" t="s">
        <v>24</v>
      </c>
      <c r="B25" s="5">
        <v>3</v>
      </c>
      <c r="C25" s="19">
        <v>11360</v>
      </c>
      <c r="D25" s="19">
        <v>0</v>
      </c>
      <c r="E25" s="19" t="s">
        <v>91</v>
      </c>
      <c r="F25" s="8">
        <v>0</v>
      </c>
    </row>
    <row r="26" spans="1:6" x14ac:dyDescent="0.2">
      <c r="A26" s="2" t="s">
        <v>25</v>
      </c>
      <c r="B26" s="5">
        <v>0</v>
      </c>
      <c r="C26" s="19">
        <v>10300</v>
      </c>
      <c r="D26" s="19">
        <v>0</v>
      </c>
      <c r="E26" s="19" t="s">
        <v>91</v>
      </c>
      <c r="F26" s="8">
        <v>0</v>
      </c>
    </row>
    <row r="27" spans="1:6" x14ac:dyDescent="0.2">
      <c r="A27" s="2" t="s">
        <v>26</v>
      </c>
      <c r="B27" s="5">
        <v>1</v>
      </c>
      <c r="C27" s="19">
        <v>8216</v>
      </c>
      <c r="D27" s="8">
        <v>0</v>
      </c>
      <c r="E27" s="9">
        <v>39</v>
      </c>
      <c r="F27" s="8">
        <v>0</v>
      </c>
    </row>
    <row r="28" spans="1:6" x14ac:dyDescent="0.2">
      <c r="A28" s="2" t="s">
        <v>27</v>
      </c>
      <c r="B28" s="5">
        <v>0</v>
      </c>
      <c r="C28" s="19">
        <v>10584.53</v>
      </c>
      <c r="D28" s="19">
        <v>0</v>
      </c>
      <c r="E28" s="19" t="s">
        <v>91</v>
      </c>
      <c r="F28" s="8">
        <v>0</v>
      </c>
    </row>
    <row r="29" spans="1:6" x14ac:dyDescent="0.2">
      <c r="A29" s="2" t="s">
        <v>28</v>
      </c>
      <c r="B29" s="5">
        <v>3</v>
      </c>
      <c r="C29" s="19">
        <v>65043.42</v>
      </c>
      <c r="D29" s="8">
        <v>26.22</v>
      </c>
      <c r="E29" s="9">
        <v>12</v>
      </c>
      <c r="F29" s="8">
        <v>26.15</v>
      </c>
    </row>
    <row r="30" spans="1:6" x14ac:dyDescent="0.2">
      <c r="A30" s="2" t="s">
        <v>29</v>
      </c>
      <c r="B30" s="5">
        <v>2</v>
      </c>
      <c r="C30" s="19">
        <v>25272</v>
      </c>
      <c r="D30" s="19" t="s">
        <v>204</v>
      </c>
      <c r="E30" s="19"/>
      <c r="F30" s="8"/>
    </row>
    <row r="31" spans="1:6" x14ac:dyDescent="0.2">
      <c r="A31" s="2" t="s">
        <v>30</v>
      </c>
      <c r="B31" s="5">
        <v>1</v>
      </c>
      <c r="C31" s="19">
        <v>12360</v>
      </c>
      <c r="D31" s="19">
        <v>0</v>
      </c>
      <c r="E31" s="19" t="s">
        <v>91</v>
      </c>
      <c r="F31" s="8">
        <v>0</v>
      </c>
    </row>
    <row r="32" spans="1:6" x14ac:dyDescent="0.2">
      <c r="A32" s="2" t="s">
        <v>31</v>
      </c>
      <c r="B32" s="5">
        <v>0</v>
      </c>
      <c r="C32" s="19">
        <v>3120</v>
      </c>
      <c r="D32" s="19" t="s">
        <v>230</v>
      </c>
      <c r="E32" s="9">
        <v>10</v>
      </c>
      <c r="F32" s="8">
        <v>0</v>
      </c>
    </row>
    <row r="33" spans="1:6" x14ac:dyDescent="0.2">
      <c r="A33" s="2" t="s">
        <v>32</v>
      </c>
      <c r="B33" s="5">
        <v>0</v>
      </c>
      <c r="C33" s="19">
        <v>5400</v>
      </c>
      <c r="D33" s="19">
        <v>0</v>
      </c>
      <c r="E33" s="19" t="s">
        <v>91</v>
      </c>
      <c r="F33" s="10">
        <v>0</v>
      </c>
    </row>
    <row r="34" spans="1:6" x14ac:dyDescent="0.2">
      <c r="A34" s="2" t="s">
        <v>33</v>
      </c>
      <c r="B34" s="5">
        <v>2</v>
      </c>
      <c r="C34" s="19">
        <v>14917</v>
      </c>
      <c r="D34" s="8">
        <v>18</v>
      </c>
      <c r="E34" s="19" t="s">
        <v>91</v>
      </c>
      <c r="F34" s="8">
        <v>0</v>
      </c>
    </row>
    <row r="35" spans="1:6" x14ac:dyDescent="0.2">
      <c r="A35" s="2" t="s">
        <v>34</v>
      </c>
      <c r="B35" s="5">
        <v>3</v>
      </c>
      <c r="C35" s="19">
        <v>14300</v>
      </c>
      <c r="D35" s="8">
        <v>15.84</v>
      </c>
      <c r="E35" s="9">
        <v>8</v>
      </c>
      <c r="F35" s="8"/>
    </row>
    <row r="36" spans="1:6" x14ac:dyDescent="0.2">
      <c r="A36" s="2" t="s">
        <v>35</v>
      </c>
      <c r="B36" s="5">
        <v>1</v>
      </c>
      <c r="C36" s="19">
        <v>58614.400000000001</v>
      </c>
      <c r="D36" s="8">
        <v>20.34</v>
      </c>
      <c r="E36" s="9">
        <v>2</v>
      </c>
      <c r="F36" s="8">
        <v>18.760000000000002</v>
      </c>
    </row>
    <row r="37" spans="1:6" x14ac:dyDescent="0.2">
      <c r="A37" s="2" t="s">
        <v>36</v>
      </c>
      <c r="B37" s="5">
        <v>0</v>
      </c>
      <c r="C37" s="19">
        <v>3145.69</v>
      </c>
      <c r="D37" s="19">
        <v>0</v>
      </c>
      <c r="E37" s="19" t="s">
        <v>91</v>
      </c>
      <c r="F37" s="8">
        <v>0</v>
      </c>
    </row>
    <row r="38" spans="1:6" x14ac:dyDescent="0.2">
      <c r="A38" s="2" t="s">
        <v>37</v>
      </c>
      <c r="B38" s="5">
        <v>1</v>
      </c>
      <c r="C38" s="19">
        <v>21699</v>
      </c>
      <c r="D38" s="8">
        <v>36.380000000000003</v>
      </c>
      <c r="E38" s="9">
        <v>7</v>
      </c>
      <c r="F38" s="8">
        <v>24.62</v>
      </c>
    </row>
    <row r="39" spans="1:6" x14ac:dyDescent="0.2">
      <c r="A39" s="2" t="s">
        <v>38</v>
      </c>
      <c r="B39" s="5">
        <v>0</v>
      </c>
      <c r="C39" s="19">
        <v>34062.17</v>
      </c>
      <c r="D39" s="19">
        <v>0</v>
      </c>
      <c r="E39" s="9">
        <v>15</v>
      </c>
      <c r="F39" s="8"/>
    </row>
    <row r="40" spans="1:6" x14ac:dyDescent="0.2">
      <c r="A40" s="2" t="s">
        <v>39</v>
      </c>
      <c r="B40" s="5">
        <v>0</v>
      </c>
      <c r="C40" s="19">
        <v>12160</v>
      </c>
      <c r="D40" s="19">
        <v>0</v>
      </c>
      <c r="E40" s="19" t="s">
        <v>91</v>
      </c>
      <c r="F40" s="8">
        <v>0</v>
      </c>
    </row>
    <row r="41" spans="1:6" x14ac:dyDescent="0.2">
      <c r="A41" s="2" t="s">
        <v>40</v>
      </c>
      <c r="B41" s="5">
        <v>0</v>
      </c>
      <c r="C41" s="19">
        <v>7210</v>
      </c>
      <c r="D41" s="19">
        <v>0</v>
      </c>
      <c r="E41" s="9">
        <v>2</v>
      </c>
      <c r="F41" s="8">
        <v>0</v>
      </c>
    </row>
    <row r="42" spans="1:6" x14ac:dyDescent="0.2">
      <c r="A42" s="2" t="s">
        <v>41</v>
      </c>
      <c r="B42" s="5">
        <v>0</v>
      </c>
      <c r="C42" s="19">
        <v>14280</v>
      </c>
      <c r="D42" s="19">
        <v>0</v>
      </c>
      <c r="E42" s="19" t="s">
        <v>91</v>
      </c>
      <c r="F42" s="8">
        <v>0</v>
      </c>
    </row>
    <row r="43" spans="1:6" x14ac:dyDescent="0.2">
      <c r="A43" s="2" t="s">
        <v>42</v>
      </c>
      <c r="B43" s="5">
        <v>5</v>
      </c>
      <c r="C43" s="19">
        <v>72280</v>
      </c>
      <c r="D43" s="8">
        <v>25.63</v>
      </c>
      <c r="E43" s="19" t="s">
        <v>91</v>
      </c>
      <c r="F43" s="8">
        <v>22.21</v>
      </c>
    </row>
    <row r="44" spans="1:6" x14ac:dyDescent="0.2">
      <c r="A44" s="2" t="s">
        <v>43</v>
      </c>
      <c r="B44" s="5">
        <v>0</v>
      </c>
      <c r="C44" s="19">
        <v>21836</v>
      </c>
      <c r="D44" s="19">
        <v>0</v>
      </c>
      <c r="E44" s="19" t="s">
        <v>91</v>
      </c>
      <c r="F44" s="19">
        <v>0</v>
      </c>
    </row>
    <row r="45" spans="1:6" x14ac:dyDescent="0.2">
      <c r="A45" s="4" t="s">
        <v>44</v>
      </c>
      <c r="B45" s="12">
        <v>0</v>
      </c>
      <c r="C45" s="21">
        <v>10000</v>
      </c>
      <c r="D45" s="21">
        <v>0</v>
      </c>
      <c r="E45" s="53" t="s">
        <v>91</v>
      </c>
      <c r="F45" s="17">
        <v>0</v>
      </c>
    </row>
  </sheetData>
  <phoneticPr fontId="4" type="noConversion"/>
  <printOptions horizontalCentered="1"/>
  <pageMargins left="0.25" right="0.25" top="0.85" bottom="0" header="0.2" footer="0"/>
  <pageSetup orientation="portrait" horizontalDpi="4294967292" verticalDpi="4294967292"/>
  <headerFooter>
    <oddHeader>&amp;L &amp;18 &amp;K03-0182020 IAC Salary Survey&amp;R&amp;K03+033Coroner's Office</oddHeader>
  </headerFooter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5"/>
  <sheetViews>
    <sheetView showGridLines="0" view="pageLayout" zoomScale="120" zoomScaleNormal="120" zoomScalePageLayoutView="120" workbookViewId="0"/>
  </sheetViews>
  <sheetFormatPr baseColWidth="10" defaultColWidth="11" defaultRowHeight="16" x14ac:dyDescent="0.2"/>
  <cols>
    <col min="1" max="1" width="11" customWidth="1"/>
    <col min="4" max="4" width="12.5" bestFit="1" customWidth="1"/>
  </cols>
  <sheetData>
    <row r="1" spans="1:6" x14ac:dyDescent="0.2">
      <c r="A1" s="1" t="s">
        <v>0</v>
      </c>
      <c r="B1" s="1" t="s">
        <v>45</v>
      </c>
      <c r="C1" s="1" t="s">
        <v>81</v>
      </c>
      <c r="D1" s="1" t="s">
        <v>117</v>
      </c>
      <c r="E1" s="1" t="s">
        <v>98</v>
      </c>
      <c r="F1" s="1" t="s">
        <v>118</v>
      </c>
    </row>
    <row r="2" spans="1:6" x14ac:dyDescent="0.2">
      <c r="A2" s="4" t="s">
        <v>1</v>
      </c>
      <c r="B2" s="5" t="s">
        <v>91</v>
      </c>
      <c r="C2" s="19">
        <v>140639</v>
      </c>
      <c r="D2" s="8">
        <f>135464/2080</f>
        <v>65.126923076923077</v>
      </c>
      <c r="E2" s="9" t="s">
        <v>91</v>
      </c>
      <c r="F2" s="8">
        <v>0</v>
      </c>
    </row>
    <row r="3" spans="1:6" x14ac:dyDescent="0.2">
      <c r="A3" s="2" t="s">
        <v>2</v>
      </c>
      <c r="B3" s="5">
        <v>1</v>
      </c>
      <c r="C3" s="19">
        <v>107120</v>
      </c>
      <c r="D3" s="19">
        <v>0</v>
      </c>
      <c r="E3" s="9" t="s">
        <v>91</v>
      </c>
      <c r="F3" s="8">
        <v>0</v>
      </c>
    </row>
    <row r="4" spans="1:6" x14ac:dyDescent="0.2">
      <c r="A4" s="2" t="s">
        <v>3</v>
      </c>
      <c r="B4" s="5">
        <v>18</v>
      </c>
      <c r="C4" s="19">
        <v>101364.64</v>
      </c>
      <c r="D4" s="8">
        <v>40.58</v>
      </c>
      <c r="E4" s="9">
        <v>7</v>
      </c>
      <c r="F4" s="8">
        <v>39.450000000000003</v>
      </c>
    </row>
    <row r="5" spans="1:6" x14ac:dyDescent="0.2">
      <c r="A5" s="2" t="s">
        <v>4</v>
      </c>
      <c r="B5" s="5">
        <v>1</v>
      </c>
      <c r="C5" s="19">
        <v>63036</v>
      </c>
      <c r="D5" s="19">
        <v>0</v>
      </c>
      <c r="E5" s="9" t="s">
        <v>91</v>
      </c>
      <c r="F5" s="8">
        <v>0</v>
      </c>
    </row>
    <row r="6" spans="1:6" x14ac:dyDescent="0.2">
      <c r="A6" s="2" t="s">
        <v>5</v>
      </c>
      <c r="B6" s="5">
        <v>2</v>
      </c>
      <c r="C6" s="19">
        <v>83583.600000000006</v>
      </c>
      <c r="D6" s="8">
        <v>0</v>
      </c>
      <c r="E6" s="9" t="s">
        <v>91</v>
      </c>
      <c r="F6" s="8">
        <v>0</v>
      </c>
    </row>
    <row r="7" spans="1:6" x14ac:dyDescent="0.2">
      <c r="A7" s="2" t="s">
        <v>6</v>
      </c>
      <c r="B7" s="5">
        <v>9</v>
      </c>
      <c r="C7" s="19">
        <v>100035</v>
      </c>
      <c r="D7" s="8">
        <v>38.71</v>
      </c>
      <c r="E7" s="9">
        <v>8</v>
      </c>
      <c r="F7" s="8">
        <v>30.69</v>
      </c>
    </row>
    <row r="8" spans="1:6" x14ac:dyDescent="0.2">
      <c r="A8" s="2" t="s">
        <v>7</v>
      </c>
      <c r="B8" s="5">
        <v>7</v>
      </c>
      <c r="C8" s="19">
        <v>143026</v>
      </c>
      <c r="D8" s="8">
        <f>133900/2080</f>
        <v>64.375</v>
      </c>
      <c r="E8" s="9">
        <v>20</v>
      </c>
      <c r="F8" s="8">
        <v>45.43</v>
      </c>
    </row>
    <row r="9" spans="1:6" x14ac:dyDescent="0.2">
      <c r="A9" s="2" t="s">
        <v>8</v>
      </c>
      <c r="B9" s="5">
        <v>5</v>
      </c>
      <c r="C9" s="19">
        <v>77250</v>
      </c>
      <c r="D9" s="8">
        <v>30.57</v>
      </c>
      <c r="E9" s="9">
        <v>1</v>
      </c>
      <c r="F9" s="8">
        <v>30.57</v>
      </c>
    </row>
    <row r="10" spans="1:6" x14ac:dyDescent="0.2">
      <c r="A10" s="2" t="s">
        <v>9</v>
      </c>
      <c r="B10" s="5">
        <v>22</v>
      </c>
      <c r="C10" s="19">
        <v>122000</v>
      </c>
      <c r="D10" s="8">
        <f>107369.6/2080</f>
        <v>51.620000000000005</v>
      </c>
      <c r="E10" s="9">
        <v>26</v>
      </c>
      <c r="F10" s="8">
        <v>44.13</v>
      </c>
    </row>
    <row r="11" spans="1:6" x14ac:dyDescent="0.2">
      <c r="A11" s="2" t="s">
        <v>10</v>
      </c>
      <c r="B11" s="5">
        <v>24</v>
      </c>
      <c r="C11" s="19">
        <v>118731.3</v>
      </c>
      <c r="D11" s="8">
        <v>50.19</v>
      </c>
      <c r="E11" s="9">
        <v>3</v>
      </c>
      <c r="F11" s="8">
        <v>44</v>
      </c>
    </row>
    <row r="12" spans="1:6" x14ac:dyDescent="0.2">
      <c r="A12" s="2" t="s">
        <v>11</v>
      </c>
      <c r="B12" s="5">
        <v>3</v>
      </c>
      <c r="C12" s="19">
        <v>73773</v>
      </c>
      <c r="D12" s="8">
        <v>28.47</v>
      </c>
      <c r="E12" s="9">
        <v>8</v>
      </c>
      <c r="F12" s="8">
        <v>22.81</v>
      </c>
    </row>
    <row r="13" spans="1:6" x14ac:dyDescent="0.2">
      <c r="A13" s="2" t="s">
        <v>12</v>
      </c>
      <c r="B13" s="5">
        <v>1</v>
      </c>
      <c r="C13" s="19">
        <v>53463</v>
      </c>
      <c r="D13" s="19">
        <v>0</v>
      </c>
      <c r="E13" s="9" t="s">
        <v>91</v>
      </c>
      <c r="F13" s="8">
        <v>0</v>
      </c>
    </row>
    <row r="14" spans="1:6" x14ac:dyDescent="0.2">
      <c r="A14" s="2" t="s">
        <v>13</v>
      </c>
      <c r="B14" s="5"/>
      <c r="C14" s="19"/>
      <c r="D14" s="19"/>
      <c r="E14" s="9"/>
      <c r="F14" s="8"/>
    </row>
    <row r="15" spans="1:6" x14ac:dyDescent="0.2">
      <c r="A15" s="2" t="s">
        <v>14</v>
      </c>
      <c r="B15" s="5">
        <v>83</v>
      </c>
      <c r="C15" s="19">
        <v>139200</v>
      </c>
      <c r="D15" s="8">
        <v>63.38</v>
      </c>
      <c r="E15" s="9">
        <v>8</v>
      </c>
      <c r="F15" s="8">
        <v>58.06</v>
      </c>
    </row>
    <row r="16" spans="1:6" x14ac:dyDescent="0.2">
      <c r="A16" s="2" t="s">
        <v>15</v>
      </c>
      <c r="B16" s="5">
        <v>2</v>
      </c>
      <c r="C16" s="19">
        <v>63342</v>
      </c>
      <c r="D16" s="19">
        <v>0</v>
      </c>
      <c r="E16" s="9" t="s">
        <v>91</v>
      </c>
      <c r="F16" s="8">
        <v>0</v>
      </c>
    </row>
    <row r="17" spans="1:6" x14ac:dyDescent="0.2">
      <c r="A17" s="2" t="s">
        <v>16</v>
      </c>
      <c r="B17" s="5">
        <v>5</v>
      </c>
      <c r="C17" s="19">
        <v>102240</v>
      </c>
      <c r="D17" s="8">
        <v>40.729999999999997</v>
      </c>
      <c r="E17" s="9">
        <v>6.5</v>
      </c>
      <c r="F17" s="8">
        <v>0</v>
      </c>
    </row>
    <row r="18" spans="1:6" x14ac:dyDescent="0.2">
      <c r="A18" s="4" t="s">
        <v>17</v>
      </c>
      <c r="B18" s="5">
        <v>0</v>
      </c>
      <c r="C18" s="19">
        <v>40360</v>
      </c>
      <c r="D18" s="19">
        <v>0</v>
      </c>
      <c r="E18" s="9" t="s">
        <v>91</v>
      </c>
      <c r="F18" s="8">
        <v>0</v>
      </c>
    </row>
    <row r="19" spans="1:6" x14ac:dyDescent="0.2">
      <c r="A19" s="2" t="s">
        <v>18</v>
      </c>
      <c r="B19" s="5">
        <v>5</v>
      </c>
      <c r="C19" s="36">
        <v>77126.399999999994</v>
      </c>
      <c r="D19" s="8">
        <v>33.22</v>
      </c>
      <c r="E19" s="32">
        <v>15</v>
      </c>
      <c r="F19" s="8">
        <v>22.52</v>
      </c>
    </row>
    <row r="20" spans="1:6" x14ac:dyDescent="0.2">
      <c r="A20" s="2" t="s">
        <v>19</v>
      </c>
      <c r="B20" s="5">
        <v>2</v>
      </c>
      <c r="C20" s="19">
        <v>52000</v>
      </c>
      <c r="D20" s="8">
        <v>0</v>
      </c>
      <c r="E20" s="9" t="s">
        <v>91</v>
      </c>
      <c r="F20" s="8">
        <v>0</v>
      </c>
    </row>
    <row r="21" spans="1:6" x14ac:dyDescent="0.2">
      <c r="A21" s="2" t="s">
        <v>20</v>
      </c>
      <c r="B21" s="5">
        <v>9</v>
      </c>
      <c r="C21" s="19">
        <v>98208</v>
      </c>
      <c r="D21" s="8">
        <v>37.71</v>
      </c>
      <c r="E21" s="9">
        <v>14</v>
      </c>
      <c r="F21" s="8">
        <v>0</v>
      </c>
    </row>
    <row r="22" spans="1:6" x14ac:dyDescent="0.2">
      <c r="A22" s="2" t="s">
        <v>21</v>
      </c>
      <c r="B22" s="5">
        <v>2</v>
      </c>
      <c r="C22" s="19">
        <v>131237</v>
      </c>
      <c r="D22" s="8">
        <v>20.84</v>
      </c>
      <c r="E22" s="9">
        <v>15</v>
      </c>
      <c r="F22" s="8">
        <v>19.34</v>
      </c>
    </row>
    <row r="23" spans="1:6" x14ac:dyDescent="0.2">
      <c r="A23" s="2" t="s">
        <v>22</v>
      </c>
      <c r="B23" s="5">
        <v>5</v>
      </c>
      <c r="C23" s="19">
        <v>107300</v>
      </c>
      <c r="D23" s="8">
        <v>35.299999999999997</v>
      </c>
      <c r="E23" s="9">
        <v>6</v>
      </c>
      <c r="F23" s="8">
        <v>31.06</v>
      </c>
    </row>
    <row r="24" spans="1:6" x14ac:dyDescent="0.2">
      <c r="A24" s="2" t="s">
        <v>23</v>
      </c>
      <c r="B24" s="5">
        <v>7</v>
      </c>
      <c r="C24" s="19">
        <v>100780</v>
      </c>
      <c r="D24" s="8">
        <v>43.96</v>
      </c>
      <c r="E24" s="9">
        <v>31</v>
      </c>
      <c r="F24" s="8">
        <v>0</v>
      </c>
    </row>
    <row r="25" spans="1:6" x14ac:dyDescent="0.2">
      <c r="A25" s="2" t="s">
        <v>24</v>
      </c>
      <c r="B25" s="5">
        <v>7</v>
      </c>
      <c r="C25" s="19">
        <v>93186</v>
      </c>
      <c r="D25" s="8">
        <f>63870/2080</f>
        <v>30.70673076923077</v>
      </c>
      <c r="E25" s="9">
        <v>5</v>
      </c>
      <c r="F25" s="8">
        <v>0</v>
      </c>
    </row>
    <row r="26" spans="1:6" x14ac:dyDescent="0.2">
      <c r="A26" s="2" t="s">
        <v>25</v>
      </c>
      <c r="B26" s="5">
        <v>3</v>
      </c>
      <c r="C26" s="19">
        <v>87111</v>
      </c>
      <c r="D26" s="8">
        <f>70660/2080</f>
        <v>33.971153846153847</v>
      </c>
      <c r="E26" s="9">
        <v>11</v>
      </c>
      <c r="F26" s="8">
        <v>0</v>
      </c>
    </row>
    <row r="27" spans="1:6" x14ac:dyDescent="0.2">
      <c r="A27" s="2" t="s">
        <v>26</v>
      </c>
      <c r="B27" s="5">
        <v>6</v>
      </c>
      <c r="C27" s="19">
        <v>99750</v>
      </c>
      <c r="D27" s="8">
        <v>0</v>
      </c>
      <c r="E27" s="9">
        <v>3</v>
      </c>
      <c r="F27" s="8">
        <v>0</v>
      </c>
    </row>
    <row r="28" spans="1:6" x14ac:dyDescent="0.2">
      <c r="A28" s="2" t="s">
        <v>27</v>
      </c>
      <c r="B28" s="5">
        <v>8</v>
      </c>
      <c r="C28" s="19">
        <v>83962.51</v>
      </c>
      <c r="D28" s="8">
        <f>71138.65/2080</f>
        <v>34.201274038461534</v>
      </c>
      <c r="E28" s="9">
        <v>14</v>
      </c>
      <c r="F28" s="8">
        <v>20.329999999999998</v>
      </c>
    </row>
    <row r="29" spans="1:6" x14ac:dyDescent="0.2">
      <c r="A29" s="2" t="s">
        <v>28</v>
      </c>
      <c r="B29" s="5">
        <v>55</v>
      </c>
      <c r="C29" s="19">
        <v>117126.62</v>
      </c>
      <c r="D29" s="8">
        <v>49</v>
      </c>
      <c r="E29" s="9">
        <v>11</v>
      </c>
      <c r="F29" s="8">
        <v>40.68</v>
      </c>
    </row>
    <row r="30" spans="1:6" x14ac:dyDescent="0.2">
      <c r="A30" s="2" t="s">
        <v>29</v>
      </c>
      <c r="B30" s="5">
        <v>12</v>
      </c>
      <c r="C30" s="19">
        <v>107340</v>
      </c>
      <c r="D30" s="8">
        <v>42.57</v>
      </c>
      <c r="E30" s="9">
        <v>6</v>
      </c>
      <c r="F30" s="8">
        <v>34.61</v>
      </c>
    </row>
    <row r="31" spans="1:6" x14ac:dyDescent="0.2">
      <c r="A31" s="2" t="s">
        <v>30</v>
      </c>
      <c r="B31" s="5">
        <v>2</v>
      </c>
      <c r="C31" s="19">
        <v>103049</v>
      </c>
      <c r="D31" s="8">
        <v>22.05</v>
      </c>
      <c r="E31" s="9">
        <v>20</v>
      </c>
      <c r="F31" s="8">
        <v>16.62</v>
      </c>
    </row>
    <row r="32" spans="1:6" x14ac:dyDescent="0.2">
      <c r="A32" s="2" t="s">
        <v>31</v>
      </c>
      <c r="B32" s="5">
        <v>1</v>
      </c>
      <c r="C32" s="19">
        <v>68887</v>
      </c>
      <c r="D32" s="19">
        <v>0</v>
      </c>
      <c r="E32" s="9" t="s">
        <v>91</v>
      </c>
      <c r="F32" s="8">
        <v>0</v>
      </c>
    </row>
    <row r="33" spans="1:6" x14ac:dyDescent="0.2">
      <c r="A33" s="2" t="s">
        <v>32</v>
      </c>
      <c r="B33" s="5">
        <v>1</v>
      </c>
      <c r="C33" s="19">
        <v>55841</v>
      </c>
      <c r="D33" s="19">
        <v>0</v>
      </c>
      <c r="E33" s="9" t="s">
        <v>91</v>
      </c>
      <c r="F33" s="8">
        <v>0</v>
      </c>
    </row>
    <row r="34" spans="1:6" x14ac:dyDescent="0.2">
      <c r="A34" s="2" t="s">
        <v>33</v>
      </c>
      <c r="B34" s="5">
        <v>6</v>
      </c>
      <c r="C34" s="19">
        <v>115000</v>
      </c>
      <c r="D34" s="8">
        <f>84905/2080</f>
        <v>40.81971153846154</v>
      </c>
      <c r="E34" s="9">
        <v>17</v>
      </c>
      <c r="F34" s="8">
        <v>0</v>
      </c>
    </row>
    <row r="35" spans="1:6" x14ac:dyDescent="0.2">
      <c r="A35" s="2" t="s">
        <v>34</v>
      </c>
      <c r="B35" s="5">
        <v>7</v>
      </c>
      <c r="C35" s="19">
        <v>97500</v>
      </c>
      <c r="D35" s="8">
        <f>75000/2080</f>
        <v>36.057692307692307</v>
      </c>
      <c r="E35" s="9">
        <v>10</v>
      </c>
      <c r="F35" s="8">
        <v>0</v>
      </c>
    </row>
    <row r="36" spans="1:6" x14ac:dyDescent="0.2">
      <c r="A36" s="2" t="s">
        <v>35</v>
      </c>
      <c r="B36" s="5">
        <v>18</v>
      </c>
      <c r="C36" s="19">
        <v>113027.2</v>
      </c>
      <c r="D36" s="8">
        <v>48.29</v>
      </c>
      <c r="E36" s="9">
        <v>14</v>
      </c>
      <c r="F36" s="8">
        <v>39.04</v>
      </c>
    </row>
    <row r="37" spans="1:6" x14ac:dyDescent="0.2">
      <c r="A37" s="2" t="s">
        <v>36</v>
      </c>
      <c r="B37" s="5">
        <v>1</v>
      </c>
      <c r="C37" s="19">
        <v>80454.399999999994</v>
      </c>
      <c r="D37" s="19">
        <v>0</v>
      </c>
      <c r="E37" s="9" t="s">
        <v>91</v>
      </c>
      <c r="F37" s="8">
        <v>0</v>
      </c>
    </row>
    <row r="38" spans="1:6" x14ac:dyDescent="0.2">
      <c r="A38" s="2" t="s">
        <v>37</v>
      </c>
      <c r="B38" s="5">
        <v>3</v>
      </c>
      <c r="C38" s="19">
        <v>89362</v>
      </c>
      <c r="D38" s="8">
        <v>31.74</v>
      </c>
      <c r="E38" s="9">
        <v>1</v>
      </c>
      <c r="F38" s="8">
        <v>30.21</v>
      </c>
    </row>
    <row r="39" spans="1:6" x14ac:dyDescent="0.2">
      <c r="A39" s="2" t="s">
        <v>38</v>
      </c>
      <c r="B39" s="5">
        <v>7</v>
      </c>
      <c r="C39" s="19">
        <v>99215.39</v>
      </c>
      <c r="D39" s="8">
        <v>38.44</v>
      </c>
      <c r="E39" s="9">
        <v>4</v>
      </c>
      <c r="F39" s="8">
        <v>26.44</v>
      </c>
    </row>
    <row r="40" spans="1:6" x14ac:dyDescent="0.2">
      <c r="A40" s="2" t="s">
        <v>39</v>
      </c>
      <c r="B40" s="5">
        <v>2</v>
      </c>
      <c r="C40" s="19">
        <v>87720</v>
      </c>
      <c r="D40" s="8">
        <v>20.67</v>
      </c>
      <c r="E40" s="9">
        <v>1</v>
      </c>
      <c r="F40" s="8">
        <v>20.67</v>
      </c>
    </row>
    <row r="41" spans="1:6" x14ac:dyDescent="0.2">
      <c r="A41" s="2" t="s">
        <v>40</v>
      </c>
      <c r="B41" s="5">
        <v>7</v>
      </c>
      <c r="C41" s="19">
        <v>76491</v>
      </c>
      <c r="D41" s="8">
        <f>61800/2080</f>
        <v>29.71153846153846</v>
      </c>
      <c r="E41" s="9">
        <v>4</v>
      </c>
      <c r="F41" s="8">
        <f>50000/2080</f>
        <v>24.03846153846154</v>
      </c>
    </row>
    <row r="42" spans="1:6" x14ac:dyDescent="0.2">
      <c r="A42" s="2" t="s">
        <v>41</v>
      </c>
      <c r="B42" s="5">
        <v>1</v>
      </c>
      <c r="C42" s="19">
        <v>76900</v>
      </c>
      <c r="D42" s="8">
        <v>0</v>
      </c>
      <c r="E42" s="9" t="s">
        <v>91</v>
      </c>
      <c r="F42" s="8">
        <v>0</v>
      </c>
    </row>
    <row r="43" spans="1:6" x14ac:dyDescent="0.2">
      <c r="A43" s="2" t="s">
        <v>42</v>
      </c>
      <c r="B43" s="5">
        <v>34</v>
      </c>
      <c r="C43" s="19">
        <v>118227.2</v>
      </c>
      <c r="D43" s="8">
        <v>47.6</v>
      </c>
      <c r="E43" s="9" t="s">
        <v>91</v>
      </c>
      <c r="F43" s="8">
        <v>41.1</v>
      </c>
    </row>
    <row r="44" spans="1:6" x14ac:dyDescent="0.2">
      <c r="A44" s="2" t="s">
        <v>43</v>
      </c>
      <c r="B44" s="5">
        <v>4</v>
      </c>
      <c r="C44" s="19">
        <v>118647.82</v>
      </c>
      <c r="D44" s="8">
        <v>41.37</v>
      </c>
      <c r="E44" s="9">
        <v>6</v>
      </c>
      <c r="F44" s="8">
        <v>35.409999999999997</v>
      </c>
    </row>
    <row r="45" spans="1:6" x14ac:dyDescent="0.2">
      <c r="A45" s="4" t="s">
        <v>44</v>
      </c>
      <c r="B45" s="12">
        <v>3</v>
      </c>
      <c r="C45" s="21">
        <v>84568</v>
      </c>
      <c r="D45" s="17">
        <v>35</v>
      </c>
      <c r="E45" s="13">
        <v>11</v>
      </c>
      <c r="F45" s="17">
        <v>0</v>
      </c>
    </row>
  </sheetData>
  <phoneticPr fontId="4" type="noConversion"/>
  <printOptions horizontalCentered="1"/>
  <pageMargins left="0.25" right="0.25" top="0.85" bottom="0" header="0.2" footer="0"/>
  <pageSetup orientation="portrait" horizontalDpi="4294967292" verticalDpi="4294967292"/>
  <headerFooter>
    <oddHeader>&amp;L &amp;18 &amp;K03-0182020 IAC Salary Survey&amp;R&amp;K03+033Prosecuting Attorney's Office</oddHeader>
  </headerFooter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45"/>
  <sheetViews>
    <sheetView showGridLines="0" view="pageLayout" zoomScale="120" zoomScaleNormal="120" zoomScalePageLayoutView="120" workbookViewId="0"/>
  </sheetViews>
  <sheetFormatPr baseColWidth="10" defaultColWidth="11" defaultRowHeight="16" x14ac:dyDescent="0.2"/>
  <cols>
    <col min="1" max="8" width="11" customWidth="1"/>
  </cols>
  <sheetData>
    <row r="1" spans="1:15" x14ac:dyDescent="0.2">
      <c r="A1" s="1" t="s">
        <v>0</v>
      </c>
      <c r="B1" s="1" t="s">
        <v>45</v>
      </c>
      <c r="C1" s="1" t="s">
        <v>82</v>
      </c>
      <c r="D1" s="1" t="s">
        <v>117</v>
      </c>
      <c r="E1" s="1" t="s">
        <v>98</v>
      </c>
      <c r="F1" s="1" t="s">
        <v>99</v>
      </c>
      <c r="G1" s="1" t="s">
        <v>119</v>
      </c>
      <c r="H1" s="1" t="s">
        <v>120</v>
      </c>
      <c r="I1" s="1" t="s">
        <v>121</v>
      </c>
      <c r="J1" s="1" t="s">
        <v>112</v>
      </c>
      <c r="K1" s="1" t="s">
        <v>111</v>
      </c>
      <c r="L1" s="1" t="s">
        <v>113</v>
      </c>
      <c r="M1" s="1" t="s">
        <v>110</v>
      </c>
      <c r="N1" s="1" t="s">
        <v>115</v>
      </c>
      <c r="O1" s="1" t="s">
        <v>114</v>
      </c>
    </row>
    <row r="2" spans="1:15" x14ac:dyDescent="0.2">
      <c r="A2" s="4" t="s">
        <v>1</v>
      </c>
      <c r="B2" s="5" t="s">
        <v>91</v>
      </c>
      <c r="C2" s="19">
        <v>140639</v>
      </c>
      <c r="D2" s="8">
        <f>135464/2080</f>
        <v>65.126923076923077</v>
      </c>
      <c r="E2" s="9" t="s">
        <v>91</v>
      </c>
      <c r="F2" s="8">
        <v>0</v>
      </c>
      <c r="G2" s="8">
        <f>129112/2080</f>
        <v>62.073076923076925</v>
      </c>
      <c r="H2" s="9" t="s">
        <v>91</v>
      </c>
      <c r="I2" s="8">
        <v>0</v>
      </c>
      <c r="J2" s="8">
        <v>37.130000000000003</v>
      </c>
      <c r="K2" s="7">
        <v>37.49</v>
      </c>
      <c r="L2" s="22">
        <v>15.59</v>
      </c>
      <c r="M2" s="8">
        <v>27.34</v>
      </c>
      <c r="N2" s="8">
        <v>0</v>
      </c>
      <c r="O2" s="8">
        <v>0</v>
      </c>
    </row>
    <row r="3" spans="1:15" x14ac:dyDescent="0.2">
      <c r="A3" s="2" t="s">
        <v>2</v>
      </c>
      <c r="B3" s="5">
        <v>30</v>
      </c>
      <c r="C3" s="19">
        <v>66846</v>
      </c>
      <c r="D3" s="8">
        <f>60554/2080</f>
        <v>29.112500000000001</v>
      </c>
      <c r="E3" s="9">
        <v>9</v>
      </c>
      <c r="F3" s="8">
        <v>0</v>
      </c>
      <c r="G3" s="22">
        <v>23.7</v>
      </c>
      <c r="H3" s="9">
        <v>7</v>
      </c>
      <c r="I3" s="22">
        <v>0</v>
      </c>
      <c r="J3" s="22">
        <v>0</v>
      </c>
      <c r="K3" s="22">
        <v>0</v>
      </c>
      <c r="L3" s="22">
        <v>15.42</v>
      </c>
      <c r="M3" s="22">
        <v>20.79</v>
      </c>
      <c r="N3" s="22">
        <v>17.45</v>
      </c>
      <c r="O3" s="22">
        <v>26.18</v>
      </c>
    </row>
    <row r="4" spans="1:15" x14ac:dyDescent="0.2">
      <c r="A4" s="2" t="s">
        <v>3</v>
      </c>
      <c r="B4" s="5">
        <v>115</v>
      </c>
      <c r="C4" s="19">
        <v>91196.82</v>
      </c>
      <c r="D4" s="8">
        <v>42.4</v>
      </c>
      <c r="E4" s="9">
        <v>32</v>
      </c>
      <c r="F4" s="8">
        <v>42.4</v>
      </c>
      <c r="G4" s="22">
        <v>34.479999999999997</v>
      </c>
      <c r="H4" s="9">
        <v>15</v>
      </c>
      <c r="I4" s="22">
        <v>30.46</v>
      </c>
      <c r="J4" s="22">
        <v>23.96</v>
      </c>
      <c r="K4" s="22">
        <v>27.56</v>
      </c>
      <c r="L4" s="22">
        <v>14.93</v>
      </c>
      <c r="M4" s="22">
        <v>17.190000000000001</v>
      </c>
      <c r="N4" s="22">
        <v>22.38</v>
      </c>
      <c r="O4" s="22">
        <v>25.76</v>
      </c>
    </row>
    <row r="5" spans="1:15" x14ac:dyDescent="0.2">
      <c r="A5" s="2" t="s">
        <v>4</v>
      </c>
      <c r="B5" s="5">
        <v>13</v>
      </c>
      <c r="C5" s="19">
        <v>71062</v>
      </c>
      <c r="D5" s="8">
        <v>29.41</v>
      </c>
      <c r="E5" s="9">
        <v>29</v>
      </c>
      <c r="F5" s="8">
        <v>27.97</v>
      </c>
      <c r="G5" s="22">
        <v>0</v>
      </c>
      <c r="H5" s="9" t="s">
        <v>91</v>
      </c>
      <c r="I5" s="22">
        <v>0</v>
      </c>
      <c r="J5" s="22">
        <v>0</v>
      </c>
      <c r="K5" s="22">
        <v>0</v>
      </c>
      <c r="L5" s="22">
        <v>19.22</v>
      </c>
      <c r="M5" s="22">
        <v>19.8</v>
      </c>
      <c r="N5" s="22">
        <v>23.99</v>
      </c>
      <c r="O5" s="22">
        <v>24.57</v>
      </c>
    </row>
    <row r="6" spans="1:15" x14ac:dyDescent="0.2">
      <c r="A6" s="2" t="s">
        <v>5</v>
      </c>
      <c r="B6" s="5">
        <v>35</v>
      </c>
      <c r="C6" s="19">
        <v>59324.88</v>
      </c>
      <c r="D6" s="8">
        <v>20.97</v>
      </c>
      <c r="E6" s="9">
        <v>15</v>
      </c>
      <c r="F6" s="8">
        <v>17.739999999999998</v>
      </c>
      <c r="G6" s="22">
        <v>20.12</v>
      </c>
      <c r="H6" s="9">
        <v>10</v>
      </c>
      <c r="I6" s="22">
        <v>15.29</v>
      </c>
      <c r="J6" s="22">
        <v>17.739999999999998</v>
      </c>
      <c r="K6" s="22">
        <v>20.61</v>
      </c>
      <c r="L6" s="22">
        <v>15.29</v>
      </c>
      <c r="M6" s="22">
        <v>17.64</v>
      </c>
      <c r="N6" s="22">
        <v>17.739999999999998</v>
      </c>
      <c r="O6" s="22">
        <v>20.12</v>
      </c>
    </row>
    <row r="7" spans="1:15" x14ac:dyDescent="0.2">
      <c r="A7" s="2" t="s">
        <v>6</v>
      </c>
      <c r="B7" s="5">
        <v>86</v>
      </c>
      <c r="C7" s="19">
        <v>79276</v>
      </c>
      <c r="D7" s="8">
        <v>35.56</v>
      </c>
      <c r="E7" s="9">
        <v>7</v>
      </c>
      <c r="F7" s="8">
        <v>25.85</v>
      </c>
      <c r="G7" s="22">
        <v>33.57</v>
      </c>
      <c r="H7" s="9">
        <v>32</v>
      </c>
      <c r="I7" s="22">
        <v>24.41</v>
      </c>
      <c r="J7" s="22">
        <v>19.399999999999999</v>
      </c>
      <c r="K7" s="22">
        <v>28.23</v>
      </c>
      <c r="L7" s="22">
        <v>16.78</v>
      </c>
      <c r="M7" s="22">
        <v>24.39</v>
      </c>
      <c r="N7" s="22">
        <v>18.850000000000001</v>
      </c>
      <c r="O7" s="22">
        <v>27.42</v>
      </c>
    </row>
    <row r="8" spans="1:15" x14ac:dyDescent="0.2">
      <c r="A8" s="2" t="s">
        <v>7</v>
      </c>
      <c r="B8" s="5">
        <v>82</v>
      </c>
      <c r="C8" s="19">
        <v>127715</v>
      </c>
      <c r="D8" s="8">
        <v>56.45</v>
      </c>
      <c r="E8" s="9">
        <v>3</v>
      </c>
      <c r="F8" s="8">
        <v>45.43</v>
      </c>
      <c r="G8" s="22">
        <v>52.42</v>
      </c>
      <c r="H8" s="9">
        <v>15</v>
      </c>
      <c r="I8" s="22">
        <v>40.56</v>
      </c>
      <c r="J8" s="22">
        <v>32.78</v>
      </c>
      <c r="K8" s="22">
        <v>45.87</v>
      </c>
      <c r="L8" s="22">
        <v>21.02</v>
      </c>
      <c r="M8" s="22">
        <v>38.18</v>
      </c>
      <c r="N8" s="22">
        <v>28.11</v>
      </c>
      <c r="O8" s="22">
        <v>39.340000000000003</v>
      </c>
    </row>
    <row r="9" spans="1:15" x14ac:dyDescent="0.2">
      <c r="A9" s="2" t="s">
        <v>8</v>
      </c>
      <c r="B9" s="5">
        <v>31</v>
      </c>
      <c r="C9" s="19">
        <v>63159.67</v>
      </c>
      <c r="D9" s="8">
        <v>27.8</v>
      </c>
      <c r="E9" s="9">
        <v>24</v>
      </c>
      <c r="F9" s="8">
        <v>24.04</v>
      </c>
      <c r="G9" s="22">
        <v>0</v>
      </c>
      <c r="H9" s="9" t="s">
        <v>91</v>
      </c>
      <c r="I9" s="22">
        <v>0</v>
      </c>
      <c r="J9" s="22">
        <v>0</v>
      </c>
      <c r="K9" s="22" t="s">
        <v>91</v>
      </c>
      <c r="L9" s="22">
        <v>15</v>
      </c>
      <c r="M9" s="22">
        <v>20.83</v>
      </c>
      <c r="N9" s="22">
        <v>18.5</v>
      </c>
      <c r="O9" s="22">
        <v>25.2</v>
      </c>
    </row>
    <row r="10" spans="1:15" x14ac:dyDescent="0.2">
      <c r="A10" s="2" t="s">
        <v>9</v>
      </c>
      <c r="B10" s="5">
        <v>142</v>
      </c>
      <c r="C10" s="19">
        <v>96000</v>
      </c>
      <c r="D10" s="8">
        <v>50.69</v>
      </c>
      <c r="E10" s="9">
        <v>22</v>
      </c>
      <c r="F10" s="8">
        <v>44.13</v>
      </c>
      <c r="G10" s="22">
        <v>39.049999999999997</v>
      </c>
      <c r="H10" s="9">
        <v>12</v>
      </c>
      <c r="I10" s="22">
        <v>31.92</v>
      </c>
      <c r="J10" s="22">
        <v>24.46</v>
      </c>
      <c r="K10" s="22">
        <v>33.5</v>
      </c>
      <c r="L10" s="22">
        <v>17.829999999999998</v>
      </c>
      <c r="M10" s="22">
        <v>25.79</v>
      </c>
      <c r="N10" s="22">
        <v>21.75</v>
      </c>
      <c r="O10" s="22">
        <v>29.36</v>
      </c>
    </row>
    <row r="11" spans="1:15" x14ac:dyDescent="0.2">
      <c r="A11" s="2" t="s">
        <v>10</v>
      </c>
      <c r="B11" s="5">
        <v>210</v>
      </c>
      <c r="C11" s="19">
        <v>98268.22</v>
      </c>
      <c r="D11" s="8">
        <v>44.59</v>
      </c>
      <c r="E11" s="9">
        <v>15</v>
      </c>
      <c r="F11" s="8">
        <v>44.59</v>
      </c>
      <c r="G11" s="22">
        <v>43.79</v>
      </c>
      <c r="H11" s="9">
        <v>5</v>
      </c>
      <c r="I11" s="22">
        <v>40.229999999999997</v>
      </c>
      <c r="J11" s="22">
        <v>23.39</v>
      </c>
      <c r="K11" s="22">
        <v>31.44</v>
      </c>
      <c r="L11" s="22">
        <v>0</v>
      </c>
      <c r="M11" s="51" t="s">
        <v>91</v>
      </c>
      <c r="N11" s="22">
        <v>19.59</v>
      </c>
      <c r="O11" s="22">
        <v>31.44</v>
      </c>
    </row>
    <row r="12" spans="1:15" x14ac:dyDescent="0.2">
      <c r="A12" s="2" t="s">
        <v>11</v>
      </c>
      <c r="B12" s="5">
        <v>31</v>
      </c>
      <c r="C12" s="19">
        <v>71820</v>
      </c>
      <c r="D12" s="8">
        <v>27.37</v>
      </c>
      <c r="E12" s="9">
        <v>15</v>
      </c>
      <c r="F12" s="8">
        <v>23.23</v>
      </c>
      <c r="G12" s="22">
        <v>19.27</v>
      </c>
      <c r="H12" s="9">
        <v>10</v>
      </c>
      <c r="I12" s="22">
        <v>18.64</v>
      </c>
      <c r="J12" s="22">
        <v>21.99</v>
      </c>
      <c r="K12" s="22">
        <v>23.85</v>
      </c>
      <c r="L12" s="22">
        <v>16.7</v>
      </c>
      <c r="M12" s="22">
        <v>22.06</v>
      </c>
      <c r="N12" s="22">
        <v>19.68</v>
      </c>
      <c r="O12" s="22">
        <v>22.65</v>
      </c>
    </row>
    <row r="13" spans="1:15" x14ac:dyDescent="0.2">
      <c r="A13" s="2" t="s">
        <v>12</v>
      </c>
      <c r="B13" s="5">
        <v>17</v>
      </c>
      <c r="C13" s="19">
        <v>55898.71</v>
      </c>
      <c r="D13" s="8">
        <v>19.91</v>
      </c>
      <c r="E13" s="9">
        <v>2</v>
      </c>
      <c r="F13" s="8">
        <v>16.600000000000001</v>
      </c>
      <c r="G13" s="22">
        <v>0</v>
      </c>
      <c r="H13" s="9" t="s">
        <v>91</v>
      </c>
      <c r="I13" s="22">
        <v>0</v>
      </c>
      <c r="J13" s="22">
        <v>0</v>
      </c>
      <c r="K13" s="22">
        <v>0</v>
      </c>
      <c r="L13" s="22">
        <v>12.5</v>
      </c>
      <c r="M13" s="22">
        <v>15.98</v>
      </c>
      <c r="N13" s="22">
        <v>16</v>
      </c>
      <c r="O13" s="22">
        <v>19.91</v>
      </c>
    </row>
    <row r="14" spans="1:15" x14ac:dyDescent="0.2">
      <c r="A14" s="2" t="s">
        <v>13</v>
      </c>
      <c r="B14" s="5"/>
      <c r="C14" s="19"/>
      <c r="D14" s="8"/>
      <c r="E14" s="9"/>
      <c r="F14" s="8"/>
      <c r="G14" s="22"/>
      <c r="H14" s="9"/>
      <c r="I14" s="22"/>
      <c r="J14" s="22"/>
      <c r="K14" s="22"/>
      <c r="L14" s="22"/>
      <c r="M14" s="22"/>
      <c r="N14" s="22"/>
      <c r="O14" s="22"/>
    </row>
    <row r="15" spans="1:15" x14ac:dyDescent="0.2">
      <c r="A15" s="2" t="s">
        <v>14</v>
      </c>
      <c r="B15" s="5">
        <v>290</v>
      </c>
      <c r="C15" s="19">
        <v>115536</v>
      </c>
      <c r="D15" s="8">
        <v>51.09</v>
      </c>
      <c r="E15" s="9">
        <v>7</v>
      </c>
      <c r="F15" s="8">
        <v>49.14</v>
      </c>
      <c r="G15" s="22">
        <v>49.27</v>
      </c>
      <c r="H15" s="9">
        <v>6</v>
      </c>
      <c r="I15" s="22">
        <v>46.16</v>
      </c>
      <c r="J15" s="22">
        <v>35.15</v>
      </c>
      <c r="K15" s="22">
        <v>45.08</v>
      </c>
      <c r="L15" s="22">
        <v>19.61</v>
      </c>
      <c r="M15" s="22">
        <v>26.58</v>
      </c>
      <c r="N15" s="22">
        <v>35.15</v>
      </c>
      <c r="O15" s="22">
        <v>45.08</v>
      </c>
    </row>
    <row r="16" spans="1:15" x14ac:dyDescent="0.2">
      <c r="A16" s="2" t="s">
        <v>15</v>
      </c>
      <c r="B16" s="5">
        <v>25</v>
      </c>
      <c r="C16" s="19">
        <v>65563</v>
      </c>
      <c r="D16" s="8">
        <v>24.63</v>
      </c>
      <c r="E16" s="72">
        <v>6</v>
      </c>
      <c r="F16" s="73">
        <v>19.71</v>
      </c>
      <c r="G16" s="73">
        <v>23.04</v>
      </c>
      <c r="H16" s="74">
        <v>14</v>
      </c>
      <c r="I16" s="22">
        <v>18.440000000000001</v>
      </c>
      <c r="J16" s="73">
        <v>19.71</v>
      </c>
      <c r="K16" s="22">
        <v>24.63</v>
      </c>
      <c r="L16" s="75">
        <v>14.81</v>
      </c>
      <c r="M16" s="73">
        <v>18.510000000000002</v>
      </c>
      <c r="N16" s="22">
        <v>19.71</v>
      </c>
      <c r="O16" s="73">
        <v>24.63</v>
      </c>
    </row>
    <row r="17" spans="1:15" x14ac:dyDescent="0.2">
      <c r="A17" s="2" t="s">
        <v>16</v>
      </c>
      <c r="B17" s="5">
        <v>110</v>
      </c>
      <c r="C17" s="19">
        <v>86134.05</v>
      </c>
      <c r="D17" s="8">
        <v>35.24</v>
      </c>
      <c r="E17" s="9">
        <v>11</v>
      </c>
      <c r="F17" s="8">
        <v>0</v>
      </c>
      <c r="G17" s="22">
        <v>29.47</v>
      </c>
      <c r="H17" s="9">
        <v>19</v>
      </c>
      <c r="I17" s="22">
        <v>0</v>
      </c>
      <c r="J17" s="22">
        <v>22.29</v>
      </c>
      <c r="K17" s="22">
        <v>28.7</v>
      </c>
      <c r="L17" s="22">
        <v>17.63</v>
      </c>
      <c r="M17" s="22">
        <v>23.7</v>
      </c>
      <c r="N17" s="22">
        <v>18.5</v>
      </c>
      <c r="O17" s="22">
        <v>27.81</v>
      </c>
    </row>
    <row r="18" spans="1:15" x14ac:dyDescent="0.2">
      <c r="A18" s="4" t="s">
        <v>17</v>
      </c>
      <c r="B18" s="5">
        <v>6</v>
      </c>
      <c r="C18" s="19">
        <v>70000</v>
      </c>
      <c r="D18" s="8">
        <f>48962.26/2080</f>
        <v>23.539548076923079</v>
      </c>
      <c r="E18" s="9">
        <v>5</v>
      </c>
      <c r="F18" s="8">
        <v>18.5</v>
      </c>
      <c r="G18" s="22">
        <v>0</v>
      </c>
      <c r="H18" s="9" t="s">
        <v>91</v>
      </c>
      <c r="I18" s="22">
        <v>0</v>
      </c>
      <c r="J18" s="22">
        <v>0</v>
      </c>
      <c r="K18" s="22">
        <v>0</v>
      </c>
      <c r="L18" s="22">
        <v>10.5</v>
      </c>
      <c r="M18" s="22">
        <v>15.24</v>
      </c>
      <c r="N18" s="22">
        <v>17</v>
      </c>
      <c r="O18" s="22">
        <v>0</v>
      </c>
    </row>
    <row r="19" spans="1:15" x14ac:dyDescent="0.2">
      <c r="A19" s="2" t="s">
        <v>18</v>
      </c>
      <c r="B19" s="5">
        <v>30</v>
      </c>
      <c r="C19" s="19">
        <v>61589.87</v>
      </c>
      <c r="D19" s="8">
        <v>28.19</v>
      </c>
      <c r="E19" s="9">
        <v>18</v>
      </c>
      <c r="F19" s="8">
        <v>19.309999999999999</v>
      </c>
      <c r="G19" s="22">
        <v>21.73</v>
      </c>
      <c r="H19" s="9">
        <v>9</v>
      </c>
      <c r="I19" s="22">
        <v>18.22</v>
      </c>
      <c r="J19" s="22">
        <v>17.190000000000001</v>
      </c>
      <c r="K19" s="22">
        <v>23.82</v>
      </c>
      <c r="L19" s="22">
        <v>13.62</v>
      </c>
      <c r="M19" s="22">
        <v>18.86</v>
      </c>
      <c r="N19" s="22">
        <v>15.3</v>
      </c>
      <c r="O19" s="22">
        <v>21.2</v>
      </c>
    </row>
    <row r="20" spans="1:15" x14ac:dyDescent="0.2">
      <c r="A20" s="2" t="s">
        <v>19</v>
      </c>
      <c r="B20" s="5">
        <v>13</v>
      </c>
      <c r="C20" s="19">
        <v>48007</v>
      </c>
      <c r="D20" s="8">
        <v>21.12</v>
      </c>
      <c r="E20" s="9">
        <v>5</v>
      </c>
      <c r="F20" s="8">
        <v>15</v>
      </c>
      <c r="G20" s="22">
        <v>20</v>
      </c>
      <c r="H20" s="9">
        <v>25</v>
      </c>
      <c r="I20" s="22">
        <v>15</v>
      </c>
      <c r="J20" s="22">
        <v>15</v>
      </c>
      <c r="K20" s="22">
        <v>20.03</v>
      </c>
      <c r="L20" s="22">
        <v>12.81</v>
      </c>
      <c r="M20" s="22">
        <v>17.690000000000001</v>
      </c>
      <c r="N20" s="22">
        <v>15</v>
      </c>
      <c r="O20" s="22">
        <v>19.88</v>
      </c>
    </row>
    <row r="21" spans="1:15" x14ac:dyDescent="0.2">
      <c r="A21" s="2" t="s">
        <v>20</v>
      </c>
      <c r="B21" s="5">
        <v>88.5</v>
      </c>
      <c r="C21" s="19">
        <v>94573.32</v>
      </c>
      <c r="D21" s="8">
        <v>25.56</v>
      </c>
      <c r="E21" s="9">
        <v>7</v>
      </c>
      <c r="F21" s="8">
        <v>24.35</v>
      </c>
      <c r="G21" s="22">
        <v>26.8</v>
      </c>
      <c r="H21" s="9">
        <v>13</v>
      </c>
      <c r="I21" s="22">
        <v>24.35</v>
      </c>
      <c r="J21" s="22">
        <v>20.63</v>
      </c>
      <c r="K21" s="22">
        <v>30.21</v>
      </c>
      <c r="L21" s="22">
        <v>14.77</v>
      </c>
      <c r="M21" s="22">
        <v>23.63</v>
      </c>
      <c r="N21" s="22">
        <v>18.88</v>
      </c>
      <c r="O21" s="22">
        <v>30.21</v>
      </c>
    </row>
    <row r="22" spans="1:15" x14ac:dyDescent="0.2">
      <c r="A22" s="2" t="s">
        <v>21</v>
      </c>
      <c r="B22" s="5">
        <v>16</v>
      </c>
      <c r="C22" s="19">
        <v>67238</v>
      </c>
      <c r="D22" s="8">
        <v>25.33</v>
      </c>
      <c r="E22" s="9">
        <v>5</v>
      </c>
      <c r="F22" s="8">
        <v>23.83</v>
      </c>
      <c r="G22" s="22">
        <v>0</v>
      </c>
      <c r="H22" s="9" t="s">
        <v>91</v>
      </c>
      <c r="I22" s="22">
        <v>0</v>
      </c>
      <c r="J22" s="22">
        <v>0</v>
      </c>
      <c r="K22" s="22" t="s">
        <v>91</v>
      </c>
      <c r="L22" s="22">
        <v>15</v>
      </c>
      <c r="M22" s="22">
        <v>19.87</v>
      </c>
      <c r="N22" s="22">
        <v>24.14</v>
      </c>
      <c r="O22" s="22">
        <v>24.14</v>
      </c>
    </row>
    <row r="23" spans="1:15" x14ac:dyDescent="0.2">
      <c r="A23" s="2" t="s">
        <v>22</v>
      </c>
      <c r="B23" s="5">
        <v>47</v>
      </c>
      <c r="C23" s="19">
        <v>83175</v>
      </c>
      <c r="D23" s="8">
        <v>35.18</v>
      </c>
      <c r="E23" s="9">
        <v>20</v>
      </c>
      <c r="F23" s="8">
        <v>30.71</v>
      </c>
      <c r="G23" s="22">
        <v>29.69</v>
      </c>
      <c r="H23" s="9">
        <v>4</v>
      </c>
      <c r="I23" s="22">
        <v>24.73</v>
      </c>
      <c r="J23" s="22">
        <v>20.51</v>
      </c>
      <c r="K23" s="22">
        <v>27.53</v>
      </c>
      <c r="L23" s="22">
        <v>16.89</v>
      </c>
      <c r="M23" s="22">
        <v>23.13</v>
      </c>
      <c r="N23" s="22">
        <v>18.7</v>
      </c>
      <c r="O23" s="22">
        <v>25.33</v>
      </c>
    </row>
    <row r="24" spans="1:15" x14ac:dyDescent="0.2">
      <c r="A24" s="2" t="s">
        <v>23</v>
      </c>
      <c r="B24" s="5">
        <v>37</v>
      </c>
      <c r="C24" s="19">
        <v>65458</v>
      </c>
      <c r="D24" s="8">
        <v>29.42</v>
      </c>
      <c r="E24" s="9">
        <v>33</v>
      </c>
      <c r="F24" s="8">
        <v>0</v>
      </c>
      <c r="G24" s="22">
        <v>23.49</v>
      </c>
      <c r="H24" s="9">
        <v>16</v>
      </c>
      <c r="I24" s="22">
        <v>0</v>
      </c>
      <c r="J24" s="22">
        <v>0</v>
      </c>
      <c r="K24" s="22">
        <v>0</v>
      </c>
      <c r="L24" s="22">
        <v>15.43</v>
      </c>
      <c r="M24" s="22">
        <v>24.51</v>
      </c>
      <c r="N24" s="22">
        <v>19.72</v>
      </c>
      <c r="O24" s="22">
        <v>29.42</v>
      </c>
    </row>
    <row r="25" spans="1:15" x14ac:dyDescent="0.2">
      <c r="A25" s="2" t="s">
        <v>24</v>
      </c>
      <c r="B25" s="5">
        <v>33</v>
      </c>
      <c r="C25" s="19">
        <v>73399</v>
      </c>
      <c r="D25" s="8">
        <v>26.92</v>
      </c>
      <c r="E25" s="9" t="s">
        <v>91</v>
      </c>
      <c r="F25" s="8">
        <v>0</v>
      </c>
      <c r="G25" s="22">
        <v>26.44</v>
      </c>
      <c r="H25" s="9">
        <v>19</v>
      </c>
      <c r="I25" s="22">
        <v>0</v>
      </c>
      <c r="J25" s="22">
        <v>21.59</v>
      </c>
      <c r="K25" s="22">
        <v>22.8</v>
      </c>
      <c r="L25" s="22">
        <v>0</v>
      </c>
      <c r="M25" s="22">
        <v>0</v>
      </c>
      <c r="N25" s="22">
        <v>20.46</v>
      </c>
      <c r="O25" s="22">
        <v>0</v>
      </c>
    </row>
    <row r="26" spans="1:15" x14ac:dyDescent="0.2">
      <c r="A26" s="2" t="s">
        <v>25</v>
      </c>
      <c r="B26" s="5">
        <v>39</v>
      </c>
      <c r="C26" s="19">
        <v>57677</v>
      </c>
      <c r="D26" s="8">
        <v>24.27</v>
      </c>
      <c r="E26" s="9">
        <v>14</v>
      </c>
      <c r="F26" s="8">
        <v>0</v>
      </c>
      <c r="G26" s="22">
        <v>19.22</v>
      </c>
      <c r="H26" s="9">
        <v>4</v>
      </c>
      <c r="I26" s="22">
        <v>19.22</v>
      </c>
      <c r="J26" s="22">
        <v>22.56</v>
      </c>
      <c r="K26" s="22">
        <v>23.74</v>
      </c>
      <c r="L26" s="22">
        <v>12.82</v>
      </c>
      <c r="M26" s="22">
        <v>17.43</v>
      </c>
      <c r="N26" s="22">
        <v>17.59</v>
      </c>
      <c r="O26" s="22">
        <v>21.17</v>
      </c>
    </row>
    <row r="27" spans="1:15" x14ac:dyDescent="0.2">
      <c r="A27" s="2" t="s">
        <v>26</v>
      </c>
      <c r="B27" s="5">
        <v>70</v>
      </c>
      <c r="C27" s="19">
        <v>74088</v>
      </c>
      <c r="D27" s="8">
        <v>32.32</v>
      </c>
      <c r="E27" s="9">
        <v>26</v>
      </c>
      <c r="F27" s="8">
        <v>30.81</v>
      </c>
      <c r="G27" s="22">
        <v>28.23</v>
      </c>
      <c r="H27" s="9">
        <v>22</v>
      </c>
      <c r="I27" s="22">
        <v>27.19</v>
      </c>
      <c r="J27" s="22">
        <v>27.19</v>
      </c>
      <c r="K27" s="22">
        <v>35.57</v>
      </c>
      <c r="L27" s="22">
        <v>15.7</v>
      </c>
      <c r="M27" s="22">
        <v>21.68</v>
      </c>
      <c r="N27" s="22">
        <v>18.73</v>
      </c>
      <c r="O27" s="22">
        <v>25.51</v>
      </c>
    </row>
    <row r="28" spans="1:15" x14ac:dyDescent="0.2">
      <c r="A28" s="2" t="s">
        <v>27</v>
      </c>
      <c r="B28" s="5">
        <v>55</v>
      </c>
      <c r="C28" s="19">
        <v>71840.91</v>
      </c>
      <c r="D28" s="8">
        <v>31</v>
      </c>
      <c r="E28" s="9">
        <v>3</v>
      </c>
      <c r="F28" s="8">
        <v>19</v>
      </c>
      <c r="G28" s="22">
        <v>29.5</v>
      </c>
      <c r="H28" s="9">
        <v>6</v>
      </c>
      <c r="I28" s="8">
        <v>19.57</v>
      </c>
      <c r="J28" s="22">
        <v>22.5</v>
      </c>
      <c r="K28" s="22">
        <v>27</v>
      </c>
      <c r="L28" s="22">
        <v>18</v>
      </c>
      <c r="M28" s="22">
        <v>26</v>
      </c>
      <c r="N28" s="22">
        <v>22.5</v>
      </c>
      <c r="O28" s="22">
        <v>27</v>
      </c>
    </row>
    <row r="29" spans="1:15" x14ac:dyDescent="0.2">
      <c r="A29" s="2" t="s">
        <v>28</v>
      </c>
      <c r="B29" s="5">
        <v>288</v>
      </c>
      <c r="C29" s="19">
        <v>89605.88</v>
      </c>
      <c r="D29" s="8">
        <v>52.67</v>
      </c>
      <c r="E29" s="9">
        <v>25</v>
      </c>
      <c r="F29" s="8">
        <v>0</v>
      </c>
      <c r="G29" s="22">
        <v>50.62</v>
      </c>
      <c r="H29" s="9">
        <v>18</v>
      </c>
      <c r="I29" s="22">
        <v>46.07</v>
      </c>
      <c r="J29" s="22">
        <v>33.43</v>
      </c>
      <c r="K29" s="22">
        <v>40.42</v>
      </c>
      <c r="L29" s="22">
        <v>18.68</v>
      </c>
      <c r="M29" s="22">
        <v>26.37</v>
      </c>
      <c r="N29" s="22">
        <v>24.21</v>
      </c>
      <c r="O29" s="22">
        <v>35.799999999999997</v>
      </c>
    </row>
    <row r="30" spans="1:15" x14ac:dyDescent="0.2">
      <c r="A30" s="2" t="s">
        <v>29</v>
      </c>
      <c r="B30" s="5">
        <v>55</v>
      </c>
      <c r="C30" s="19">
        <v>88380</v>
      </c>
      <c r="D30" s="8">
        <v>41.57</v>
      </c>
      <c r="E30" s="9">
        <v>25</v>
      </c>
      <c r="F30" s="8">
        <v>28.03</v>
      </c>
      <c r="G30" s="22">
        <v>40.1</v>
      </c>
      <c r="H30" s="9">
        <v>22</v>
      </c>
      <c r="I30" s="22">
        <v>27.04</v>
      </c>
      <c r="J30" s="22">
        <v>23.9</v>
      </c>
      <c r="K30" s="22">
        <v>35.36</v>
      </c>
      <c r="L30" s="22">
        <v>19.59</v>
      </c>
      <c r="M30" s="22">
        <v>28.86</v>
      </c>
      <c r="N30" s="22">
        <v>21.66</v>
      </c>
      <c r="O30" s="22">
        <v>30.49</v>
      </c>
    </row>
    <row r="31" spans="1:15" x14ac:dyDescent="0.2">
      <c r="A31" s="2" t="s">
        <v>30</v>
      </c>
      <c r="B31" s="5">
        <v>13</v>
      </c>
      <c r="C31" s="19">
        <v>64715</v>
      </c>
      <c r="D31" s="8">
        <v>28.46</v>
      </c>
      <c r="E31" s="9">
        <v>9</v>
      </c>
      <c r="F31" s="8">
        <v>23.95</v>
      </c>
      <c r="G31" s="22">
        <v>24.4</v>
      </c>
      <c r="H31" s="9">
        <v>10</v>
      </c>
      <c r="I31" s="22">
        <v>23.95</v>
      </c>
      <c r="J31" s="22">
        <v>23.98</v>
      </c>
      <c r="K31" s="22">
        <v>13</v>
      </c>
      <c r="L31" s="22">
        <v>15.52</v>
      </c>
      <c r="M31" s="22">
        <v>20.86</v>
      </c>
      <c r="N31" s="22">
        <v>19.02</v>
      </c>
      <c r="O31" s="22">
        <v>25.36</v>
      </c>
    </row>
    <row r="32" spans="1:15" x14ac:dyDescent="0.2">
      <c r="A32" s="2" t="s">
        <v>31</v>
      </c>
      <c r="B32" s="5">
        <v>19</v>
      </c>
      <c r="C32" s="19">
        <v>50814.400000000001</v>
      </c>
      <c r="D32" s="8">
        <v>20.8</v>
      </c>
      <c r="E32" s="9">
        <v>12</v>
      </c>
      <c r="F32" s="8">
        <v>0</v>
      </c>
      <c r="G32" s="22">
        <v>17.350000000000001</v>
      </c>
      <c r="H32" s="9">
        <v>7</v>
      </c>
      <c r="I32" s="22">
        <v>0</v>
      </c>
      <c r="J32" s="22">
        <v>0</v>
      </c>
      <c r="K32" s="22">
        <v>0</v>
      </c>
      <c r="L32" s="22">
        <v>12.15</v>
      </c>
      <c r="M32" s="22">
        <v>16.59</v>
      </c>
      <c r="N32" s="22">
        <v>0</v>
      </c>
      <c r="O32" s="22">
        <v>0</v>
      </c>
    </row>
    <row r="33" spans="1:15" x14ac:dyDescent="0.2">
      <c r="A33" s="2" t="s">
        <v>32</v>
      </c>
      <c r="B33" s="5">
        <v>12</v>
      </c>
      <c r="C33" s="19">
        <v>47741</v>
      </c>
      <c r="D33" s="8">
        <v>20.22</v>
      </c>
      <c r="E33" s="9">
        <v>5</v>
      </c>
      <c r="F33" s="8">
        <v>18.5</v>
      </c>
      <c r="G33" s="22">
        <v>0</v>
      </c>
      <c r="H33" s="9" t="s">
        <v>91</v>
      </c>
      <c r="I33" s="22">
        <v>0</v>
      </c>
      <c r="J33" s="22">
        <v>17.75</v>
      </c>
      <c r="K33" s="22">
        <v>27.65</v>
      </c>
      <c r="L33" s="22">
        <v>0</v>
      </c>
      <c r="M33" s="40">
        <v>0</v>
      </c>
      <c r="N33" s="22">
        <v>17.55</v>
      </c>
      <c r="O33" s="22">
        <v>27.34</v>
      </c>
    </row>
    <row r="34" spans="1:15" x14ac:dyDescent="0.2">
      <c r="A34" s="2" t="s">
        <v>33</v>
      </c>
      <c r="B34" s="5">
        <v>84</v>
      </c>
      <c r="C34" s="19">
        <v>81815</v>
      </c>
      <c r="D34" s="8">
        <f>80981/2080</f>
        <v>38.933173076923076</v>
      </c>
      <c r="E34" s="9" t="s">
        <v>91</v>
      </c>
      <c r="F34" s="8">
        <v>0</v>
      </c>
      <c r="G34" s="22">
        <f>65897/2080</f>
        <v>31.681249999999999</v>
      </c>
      <c r="H34" s="9">
        <v>16</v>
      </c>
      <c r="I34" s="22">
        <v>0</v>
      </c>
      <c r="J34" s="22">
        <v>0</v>
      </c>
      <c r="K34" s="22">
        <v>31.68</v>
      </c>
      <c r="L34" s="22">
        <v>16.09</v>
      </c>
      <c r="M34" s="22">
        <v>21.22</v>
      </c>
      <c r="N34" s="22">
        <v>19.97</v>
      </c>
      <c r="O34" s="22">
        <v>23.57</v>
      </c>
    </row>
    <row r="35" spans="1:15" x14ac:dyDescent="0.2">
      <c r="A35" s="2" t="s">
        <v>34</v>
      </c>
      <c r="B35" s="5">
        <v>33</v>
      </c>
      <c r="C35" s="19">
        <v>71643</v>
      </c>
      <c r="D35" s="8">
        <v>30.59</v>
      </c>
      <c r="E35" s="9">
        <v>8</v>
      </c>
      <c r="F35" s="8"/>
      <c r="G35" s="22">
        <v>0</v>
      </c>
      <c r="H35" s="46" t="s">
        <v>91</v>
      </c>
      <c r="I35" s="22"/>
      <c r="J35" s="22">
        <v>21.61</v>
      </c>
      <c r="K35" s="22">
        <v>24.22</v>
      </c>
      <c r="L35" s="22">
        <v>15.5</v>
      </c>
      <c r="M35" s="22">
        <v>23.75</v>
      </c>
      <c r="N35" s="22">
        <v>19.73</v>
      </c>
      <c r="O35" s="22">
        <v>24.05</v>
      </c>
    </row>
    <row r="36" spans="1:15" x14ac:dyDescent="0.2">
      <c r="A36" s="2" t="s">
        <v>35</v>
      </c>
      <c r="B36" s="5">
        <v>39</v>
      </c>
      <c r="C36" s="19">
        <v>94993.600000000006</v>
      </c>
      <c r="D36" s="8">
        <v>38.22</v>
      </c>
      <c r="E36" s="9">
        <v>20</v>
      </c>
      <c r="F36" s="8">
        <v>38.22</v>
      </c>
      <c r="G36" s="22">
        <f>71739.2/2080</f>
        <v>34.49</v>
      </c>
      <c r="H36" s="9">
        <v>17</v>
      </c>
      <c r="I36" s="22">
        <v>30.35</v>
      </c>
      <c r="J36" s="22">
        <v>0</v>
      </c>
      <c r="K36" s="22">
        <v>0</v>
      </c>
      <c r="L36" s="22">
        <v>17.87</v>
      </c>
      <c r="M36" s="22">
        <v>24.8</v>
      </c>
      <c r="N36" s="22">
        <v>23.88</v>
      </c>
      <c r="O36" s="22">
        <v>33.15</v>
      </c>
    </row>
    <row r="37" spans="1:15" x14ac:dyDescent="0.2">
      <c r="A37" s="2" t="s">
        <v>36</v>
      </c>
      <c r="B37" s="5">
        <v>26</v>
      </c>
      <c r="C37" s="19">
        <v>60190.31</v>
      </c>
      <c r="D37" s="8">
        <f>50499.9/2080</f>
        <v>24.278798076923078</v>
      </c>
      <c r="E37" s="9">
        <v>26</v>
      </c>
      <c r="F37" s="8">
        <v>0</v>
      </c>
      <c r="G37" s="22">
        <v>0</v>
      </c>
      <c r="H37" s="9" t="s">
        <v>91</v>
      </c>
      <c r="I37" s="22">
        <v>0</v>
      </c>
      <c r="J37" s="22">
        <f>49296.52/2080</f>
        <v>23.700249999999997</v>
      </c>
      <c r="K37" s="22">
        <v>0</v>
      </c>
      <c r="L37" s="22">
        <v>15</v>
      </c>
      <c r="M37" s="22">
        <v>16.34</v>
      </c>
      <c r="N37" s="22">
        <v>18.54</v>
      </c>
      <c r="O37" s="22">
        <v>22.45</v>
      </c>
    </row>
    <row r="38" spans="1:15" x14ac:dyDescent="0.2">
      <c r="A38" s="2" t="s">
        <v>37</v>
      </c>
      <c r="B38" s="5">
        <v>39</v>
      </c>
      <c r="C38" s="19">
        <v>65556.75</v>
      </c>
      <c r="D38" s="8">
        <v>26.21</v>
      </c>
      <c r="E38" s="9">
        <v>13</v>
      </c>
      <c r="F38" s="8">
        <v>18.149999999999999</v>
      </c>
      <c r="G38" s="22">
        <v>22.14</v>
      </c>
      <c r="H38" s="9">
        <v>8</v>
      </c>
      <c r="I38" s="22">
        <v>13.47</v>
      </c>
      <c r="J38" s="22">
        <v>22.88</v>
      </c>
      <c r="K38" s="22">
        <v>22.88</v>
      </c>
      <c r="L38" s="22">
        <v>15.5</v>
      </c>
      <c r="M38" s="22">
        <v>20.73</v>
      </c>
      <c r="N38" s="22">
        <v>18.079999999999998</v>
      </c>
      <c r="O38" s="22">
        <v>24.17</v>
      </c>
    </row>
    <row r="39" spans="1:15" x14ac:dyDescent="0.2">
      <c r="A39" s="2" t="s">
        <v>38</v>
      </c>
      <c r="B39" s="5">
        <v>57</v>
      </c>
      <c r="C39" s="19">
        <v>75215.710000000006</v>
      </c>
      <c r="D39" s="8">
        <v>29</v>
      </c>
      <c r="E39" s="9">
        <v>11</v>
      </c>
      <c r="F39" s="8">
        <v>20.190000000000001</v>
      </c>
      <c r="G39" s="22">
        <v>26.51</v>
      </c>
      <c r="H39" s="9">
        <v>2</v>
      </c>
      <c r="I39" s="22">
        <v>23.49</v>
      </c>
      <c r="J39" s="22">
        <v>25.44</v>
      </c>
      <c r="K39" s="22">
        <v>26.51</v>
      </c>
      <c r="L39" s="22">
        <v>15.5</v>
      </c>
      <c r="M39" s="22">
        <v>21.94</v>
      </c>
      <c r="N39" s="22">
        <v>19.309999999999999</v>
      </c>
      <c r="O39" s="22">
        <v>25.91</v>
      </c>
    </row>
    <row r="40" spans="1:15" x14ac:dyDescent="0.2">
      <c r="A40" s="2" t="s">
        <v>39</v>
      </c>
      <c r="B40" s="5">
        <v>27</v>
      </c>
      <c r="C40" s="19">
        <v>64690</v>
      </c>
      <c r="D40" s="8">
        <v>23.72</v>
      </c>
      <c r="E40" s="9">
        <v>17</v>
      </c>
      <c r="F40" s="8">
        <v>17.89</v>
      </c>
      <c r="G40" s="22">
        <v>21.7</v>
      </c>
      <c r="H40" s="9">
        <v>6</v>
      </c>
      <c r="I40" s="22">
        <v>16.84</v>
      </c>
      <c r="J40" s="22">
        <v>20.89</v>
      </c>
      <c r="K40" s="22">
        <v>21.2</v>
      </c>
      <c r="L40" s="22">
        <v>16.5</v>
      </c>
      <c r="M40" s="22">
        <v>19.100000000000001</v>
      </c>
      <c r="N40" s="22">
        <v>20.69</v>
      </c>
      <c r="O40" s="22">
        <v>21.06</v>
      </c>
    </row>
    <row r="41" spans="1:15" x14ac:dyDescent="0.2">
      <c r="A41" s="2" t="s">
        <v>40</v>
      </c>
      <c r="B41" s="5">
        <v>43</v>
      </c>
      <c r="C41" s="19">
        <v>66950</v>
      </c>
      <c r="D41" s="8">
        <f>63267/2080</f>
        <v>30.416826923076922</v>
      </c>
      <c r="E41" s="9">
        <v>16</v>
      </c>
      <c r="F41" s="8"/>
      <c r="G41" s="22">
        <f>54060/2080</f>
        <v>25.990384615384617</v>
      </c>
      <c r="H41" s="9">
        <v>4</v>
      </c>
      <c r="I41" s="22"/>
      <c r="J41" s="22">
        <v>0</v>
      </c>
      <c r="K41" s="22">
        <v>0</v>
      </c>
      <c r="L41" s="22">
        <v>15.08</v>
      </c>
      <c r="M41" s="22">
        <v>17.32</v>
      </c>
      <c r="N41" s="22">
        <v>17.91</v>
      </c>
      <c r="O41" s="22">
        <v>23.92</v>
      </c>
    </row>
    <row r="42" spans="1:15" x14ac:dyDescent="0.2">
      <c r="A42" s="2" t="s">
        <v>41</v>
      </c>
      <c r="B42" s="5">
        <v>19</v>
      </c>
      <c r="C42" s="19">
        <v>71500</v>
      </c>
      <c r="D42" s="8">
        <f>77958.4/2080</f>
        <v>37.479999999999997</v>
      </c>
      <c r="E42" s="9">
        <v>7</v>
      </c>
      <c r="F42" s="8">
        <v>33.99</v>
      </c>
      <c r="G42" s="22">
        <v>0</v>
      </c>
      <c r="H42" s="9" t="s">
        <v>91</v>
      </c>
      <c r="I42" s="22">
        <v>0</v>
      </c>
      <c r="J42" s="22">
        <v>25.72</v>
      </c>
      <c r="K42" s="22">
        <v>36.020000000000003</v>
      </c>
      <c r="L42" s="22">
        <v>17.73</v>
      </c>
      <c r="M42" s="22">
        <v>24.84</v>
      </c>
      <c r="N42" s="22">
        <v>21</v>
      </c>
      <c r="O42" s="22">
        <v>30.25</v>
      </c>
    </row>
    <row r="43" spans="1:15" x14ac:dyDescent="0.2">
      <c r="A43" s="2" t="s">
        <v>42</v>
      </c>
      <c r="B43" s="5">
        <v>73</v>
      </c>
      <c r="C43" s="19">
        <v>94307.199999999997</v>
      </c>
      <c r="D43" s="8">
        <v>43.04</v>
      </c>
      <c r="E43" s="9"/>
      <c r="F43" s="8">
        <v>38.26</v>
      </c>
      <c r="G43" s="22">
        <v>40.65</v>
      </c>
      <c r="H43" s="9"/>
      <c r="I43" s="22">
        <v>35.78</v>
      </c>
      <c r="J43" s="22">
        <v>24.2</v>
      </c>
      <c r="K43" s="22">
        <v>25.93</v>
      </c>
      <c r="L43" s="22">
        <v>0</v>
      </c>
      <c r="M43" s="22">
        <v>0</v>
      </c>
      <c r="N43" s="22">
        <v>18</v>
      </c>
      <c r="O43" s="22">
        <v>24.87</v>
      </c>
    </row>
    <row r="44" spans="1:15" x14ac:dyDescent="0.2">
      <c r="A44" s="2" t="s">
        <v>43</v>
      </c>
      <c r="B44" s="5">
        <v>45</v>
      </c>
      <c r="C44" s="19">
        <v>94500</v>
      </c>
      <c r="D44" s="8">
        <v>41</v>
      </c>
      <c r="E44" s="9">
        <v>2</v>
      </c>
      <c r="F44" s="8">
        <v>37.619999999999997</v>
      </c>
      <c r="G44" s="22">
        <v>32.78</v>
      </c>
      <c r="H44" s="9">
        <v>3</v>
      </c>
      <c r="I44" s="22">
        <v>32.15</v>
      </c>
      <c r="J44" s="22">
        <v>25.93</v>
      </c>
      <c r="K44" s="22">
        <v>40.58</v>
      </c>
      <c r="L44" s="22">
        <v>17.78</v>
      </c>
      <c r="M44" s="22">
        <v>25.1</v>
      </c>
      <c r="N44" s="22">
        <v>24.69</v>
      </c>
      <c r="O44" s="22">
        <v>36.4</v>
      </c>
    </row>
    <row r="45" spans="1:15" x14ac:dyDescent="0.2">
      <c r="A45" s="4" t="s">
        <v>44</v>
      </c>
      <c r="B45" s="12">
        <v>37</v>
      </c>
      <c r="C45" s="21">
        <v>75000</v>
      </c>
      <c r="D45" s="17">
        <v>31.93</v>
      </c>
      <c r="E45" s="13">
        <v>8</v>
      </c>
      <c r="F45" s="17">
        <v>0</v>
      </c>
      <c r="G45" s="31">
        <v>26.05</v>
      </c>
      <c r="H45" s="13">
        <v>8</v>
      </c>
      <c r="I45" s="31">
        <v>0</v>
      </c>
      <c r="J45" s="31">
        <v>21.8</v>
      </c>
      <c r="K45" s="31">
        <v>27.27</v>
      </c>
      <c r="L45" s="31">
        <v>20.56</v>
      </c>
      <c r="M45" s="31">
        <v>27.57</v>
      </c>
      <c r="N45" s="31">
        <v>20.41</v>
      </c>
      <c r="O45" s="31">
        <v>25.74</v>
      </c>
    </row>
  </sheetData>
  <phoneticPr fontId="4" type="noConversion"/>
  <printOptions horizontalCentered="1"/>
  <pageMargins left="0.25" right="0.25" top="0.85" bottom="0" header="0.2" footer="0"/>
  <pageSetup orientation="portrait" horizontalDpi="4294967292" verticalDpi="4294967292"/>
  <headerFooter>
    <oddHeader>&amp;L &amp;18 &amp;K03-0182020 IAC Salary Survey&amp;R&amp;K03+033Sheriff's Office</oddHead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County Info</vt:lpstr>
      <vt:lpstr>CEOs</vt:lpstr>
      <vt:lpstr>Benefits</vt:lpstr>
      <vt:lpstr>Assessor</vt:lpstr>
      <vt:lpstr>Clerk</vt:lpstr>
      <vt:lpstr>Commissioner</vt:lpstr>
      <vt:lpstr>Coroner</vt:lpstr>
      <vt:lpstr>Pros Atty</vt:lpstr>
      <vt:lpstr>Sheriff</vt:lpstr>
      <vt:lpstr>Treasurer</vt:lpstr>
      <vt:lpstr>Dept Heads</vt:lpstr>
      <vt:lpstr>Benefits!Print_Titles</vt:lpstr>
      <vt:lpstr>CEOs!Print_Titles</vt:lpstr>
      <vt:lpstr>'County Info'!Print_Titles</vt:lpstr>
    </vt:vector>
  </TitlesOfParts>
  <Company>Idaho Association of Counties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Cundiff</dc:creator>
  <cp:lastModifiedBy>Kristin Cundiff</cp:lastModifiedBy>
  <cp:lastPrinted>2016-06-06T19:15:48Z</cp:lastPrinted>
  <dcterms:created xsi:type="dcterms:W3CDTF">2015-03-04T20:49:08Z</dcterms:created>
  <dcterms:modified xsi:type="dcterms:W3CDTF">2020-06-01T15:58:57Z</dcterms:modified>
</cp:coreProperties>
</file>