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dhouck/Desktop/"/>
    </mc:Choice>
  </mc:AlternateContent>
  <xr:revisionPtr revIDLastSave="0" documentId="13_ncr:1_{392737C6-A0DC-D44E-B037-8CE2BCFA4D52}" xr6:coauthVersionLast="45" xr6:coauthVersionMax="45" xr10:uidLastSave="{00000000-0000-0000-0000-000000000000}"/>
  <bookViews>
    <workbookView xWindow="3500" yWindow="5240" windowWidth="36740" windowHeight="20140" xr2:uid="{00000000-000D-0000-FFFF-FFFF00000000}"/>
  </bookViews>
  <sheets>
    <sheet name="Sheet1" sheetId="1" r:id="rId1"/>
    <sheet name="HAVA GRANT $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A6" i="1"/>
  <c r="B12" i="2" l="1"/>
  <c r="G10" i="2"/>
  <c r="B5" i="2"/>
  <c r="G4" i="2"/>
  <c r="F3" i="2"/>
  <c r="D2" i="2"/>
  <c r="D55" i="2" s="1"/>
  <c r="D14" i="2" l="1"/>
  <c r="D28" i="2"/>
  <c r="D36" i="2"/>
  <c r="D18" i="2"/>
  <c r="D26" i="2"/>
  <c r="D34" i="2"/>
  <c r="D42" i="2"/>
  <c r="D50" i="2"/>
  <c r="D22" i="2"/>
  <c r="D30" i="2"/>
  <c r="D38" i="2"/>
  <c r="D46" i="2"/>
  <c r="D54" i="2"/>
  <c r="D20" i="2"/>
  <c r="D44" i="2"/>
  <c r="D52" i="2"/>
  <c r="B2" i="2"/>
  <c r="D16" i="2"/>
  <c r="F16" i="2" s="1"/>
  <c r="D24" i="2"/>
  <c r="F24" i="2" s="1"/>
  <c r="D32" i="2"/>
  <c r="D40" i="2"/>
  <c r="D48" i="2"/>
  <c r="D56" i="2"/>
  <c r="E5" i="2"/>
  <c r="G6" i="2" s="1"/>
  <c r="D13" i="2"/>
  <c r="D17" i="2"/>
  <c r="D21" i="2"/>
  <c r="D25" i="2"/>
  <c r="D29" i="2"/>
  <c r="D33" i="2"/>
  <c r="D37" i="2"/>
  <c r="D41" i="2"/>
  <c r="D45" i="2"/>
  <c r="D49" i="2"/>
  <c r="D53" i="2"/>
  <c r="C16" i="2"/>
  <c r="E16" i="2" s="1"/>
  <c r="C20" i="2"/>
  <c r="E20" i="2" s="1"/>
  <c r="F20" i="2" s="1"/>
  <c r="C24" i="2"/>
  <c r="E24" i="2" s="1"/>
  <c r="C28" i="2"/>
  <c r="E28" i="2" s="1"/>
  <c r="F28" i="2" s="1"/>
  <c r="C32" i="2"/>
  <c r="E32" i="2" s="1"/>
  <c r="F32" i="2" s="1"/>
  <c r="C36" i="2"/>
  <c r="E36" i="2" s="1"/>
  <c r="F36" i="2" s="1"/>
  <c r="C40" i="2"/>
  <c r="E40" i="2" s="1"/>
  <c r="F40" i="2" s="1"/>
  <c r="C44" i="2"/>
  <c r="E44" i="2" s="1"/>
  <c r="F44" i="2" s="1"/>
  <c r="C48" i="2"/>
  <c r="E48" i="2" s="1"/>
  <c r="F48" i="2" s="1"/>
  <c r="C52" i="2"/>
  <c r="E52" i="2" s="1"/>
  <c r="F52" i="2" s="1"/>
  <c r="D15" i="2"/>
  <c r="D19" i="2"/>
  <c r="D23" i="2"/>
  <c r="D27" i="2"/>
  <c r="D31" i="2"/>
  <c r="D35" i="2"/>
  <c r="D39" i="2"/>
  <c r="D43" i="2"/>
  <c r="D47" i="2"/>
  <c r="D51" i="2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41" i="1"/>
  <c r="C41" i="1"/>
  <c r="C56" i="2" l="1"/>
  <c r="C54" i="2"/>
  <c r="C51" i="2"/>
  <c r="C46" i="2"/>
  <c r="C43" i="2"/>
  <c r="C38" i="2"/>
  <c r="C35" i="2"/>
  <c r="C30" i="2"/>
  <c r="C27" i="2"/>
  <c r="C22" i="2"/>
  <c r="C19" i="2"/>
  <c r="C14" i="2"/>
  <c r="C55" i="2"/>
  <c r="C50" i="2"/>
  <c r="C47" i="2"/>
  <c r="C42" i="2"/>
  <c r="C39" i="2"/>
  <c r="C34" i="2"/>
  <c r="C31" i="2"/>
  <c r="C26" i="2"/>
  <c r="C15" i="2"/>
  <c r="C49" i="2"/>
  <c r="C41" i="2"/>
  <c r="C17" i="2"/>
  <c r="C53" i="2"/>
  <c r="C45" i="2"/>
  <c r="C37" i="2"/>
  <c r="C29" i="2"/>
  <c r="C21" i="2"/>
  <c r="C13" i="2"/>
  <c r="C23" i="2"/>
  <c r="C18" i="2"/>
  <c r="C33" i="2"/>
  <c r="C25" i="2"/>
  <c r="E41" i="1"/>
  <c r="E42" i="1" s="1"/>
  <c r="G52" i="2"/>
  <c r="H52" i="2" s="1"/>
  <c r="C12" i="2"/>
  <c r="G36" i="2"/>
  <c r="H36" i="2" s="1"/>
  <c r="G16" i="2"/>
  <c r="H16" i="2" s="1"/>
  <c r="G48" i="2"/>
  <c r="H48" i="2" s="1"/>
  <c r="G28" i="2"/>
  <c r="H28" i="2" s="1"/>
  <c r="G44" i="2"/>
  <c r="H44" i="2" s="1"/>
  <c r="G20" i="2"/>
  <c r="G40" i="2"/>
  <c r="H40" i="2" s="1"/>
  <c r="G32" i="2"/>
  <c r="H32" i="2" s="1"/>
  <c r="D12" i="2"/>
  <c r="G24" i="2"/>
  <c r="H24" i="2" s="1"/>
  <c r="E37" i="2" l="1"/>
  <c r="F37" i="2" s="1"/>
  <c r="H37" i="2" s="1"/>
  <c r="G37" i="2"/>
  <c r="E31" i="2"/>
  <c r="F31" i="2" s="1"/>
  <c r="G31" i="2"/>
  <c r="E47" i="2"/>
  <c r="F47" i="2" s="1"/>
  <c r="H47" i="2" s="1"/>
  <c r="G47" i="2"/>
  <c r="E19" i="2"/>
  <c r="F19" i="2" s="1"/>
  <c r="G19" i="2"/>
  <c r="E35" i="2"/>
  <c r="F35" i="2" s="1"/>
  <c r="H35" i="2" s="1"/>
  <c r="G35" i="2"/>
  <c r="E51" i="2"/>
  <c r="F51" i="2" s="1"/>
  <c r="G51" i="2"/>
  <c r="E25" i="2"/>
  <c r="F25" i="2" s="1"/>
  <c r="H25" i="2" s="1"/>
  <c r="G25" i="2"/>
  <c r="E13" i="2"/>
  <c r="G13" i="2"/>
  <c r="G12" i="2" s="1"/>
  <c r="E45" i="2"/>
  <c r="F45" i="2" s="1"/>
  <c r="H45" i="2" s="1"/>
  <c r="G45" i="2"/>
  <c r="E49" i="2"/>
  <c r="F49" i="2" s="1"/>
  <c r="G49" i="2"/>
  <c r="E34" i="2"/>
  <c r="F34" i="2" s="1"/>
  <c r="G34" i="2"/>
  <c r="E50" i="2"/>
  <c r="F50" i="2" s="1"/>
  <c r="G50" i="2"/>
  <c r="H50" i="2" s="1"/>
  <c r="E22" i="2"/>
  <c r="F22" i="2" s="1"/>
  <c r="H22" i="2" s="1"/>
  <c r="G22" i="2"/>
  <c r="E38" i="2"/>
  <c r="F38" i="2" s="1"/>
  <c r="G38" i="2"/>
  <c r="E54" i="2"/>
  <c r="F54" i="2" s="1"/>
  <c r="H54" i="2" s="1"/>
  <c r="G54" i="2"/>
  <c r="E41" i="2"/>
  <c r="F41" i="2" s="1"/>
  <c r="G41" i="2"/>
  <c r="E33" i="2"/>
  <c r="F33" i="2" s="1"/>
  <c r="G33" i="2"/>
  <c r="E21" i="2"/>
  <c r="F21" i="2" s="1"/>
  <c r="H21" i="2" s="1"/>
  <c r="G21" i="2"/>
  <c r="E53" i="2"/>
  <c r="F53" i="2" s="1"/>
  <c r="G53" i="2"/>
  <c r="E15" i="2"/>
  <c r="F15" i="2" s="1"/>
  <c r="H15" i="2" s="1"/>
  <c r="G15" i="2"/>
  <c r="E39" i="2"/>
  <c r="F39" i="2" s="1"/>
  <c r="G39" i="2"/>
  <c r="E55" i="2"/>
  <c r="F55" i="2" s="1"/>
  <c r="G55" i="2"/>
  <c r="E27" i="2"/>
  <c r="F27" i="2" s="1"/>
  <c r="H27" i="2" s="1"/>
  <c r="G27" i="2"/>
  <c r="E43" i="2"/>
  <c r="F43" i="2" s="1"/>
  <c r="H43" i="2" s="1"/>
  <c r="G43" i="2"/>
  <c r="E56" i="2"/>
  <c r="F56" i="2" s="1"/>
  <c r="H56" i="2" s="1"/>
  <c r="G56" i="2"/>
  <c r="E23" i="2"/>
  <c r="F23" i="2" s="1"/>
  <c r="H23" i="2" s="1"/>
  <c r="G23" i="2"/>
  <c r="E18" i="2"/>
  <c r="F18" i="2" s="1"/>
  <c r="G18" i="2"/>
  <c r="E29" i="2"/>
  <c r="F29" i="2" s="1"/>
  <c r="H29" i="2" s="1"/>
  <c r="G29" i="2"/>
  <c r="E17" i="2"/>
  <c r="F17" i="2" s="1"/>
  <c r="H17" i="2" s="1"/>
  <c r="G17" i="2"/>
  <c r="E26" i="2"/>
  <c r="F26" i="2" s="1"/>
  <c r="H26" i="2" s="1"/>
  <c r="G26" i="2"/>
  <c r="E42" i="2"/>
  <c r="F42" i="2" s="1"/>
  <c r="H42" i="2" s="1"/>
  <c r="G42" i="2"/>
  <c r="E14" i="2"/>
  <c r="F14" i="2" s="1"/>
  <c r="H14" i="2" s="1"/>
  <c r="G14" i="2"/>
  <c r="E30" i="2"/>
  <c r="F30" i="2" s="1"/>
  <c r="H30" i="2" s="1"/>
  <c r="G30" i="2"/>
  <c r="E46" i="2"/>
  <c r="F46" i="2" s="1"/>
  <c r="H46" i="2" s="1"/>
  <c r="G46" i="2"/>
  <c r="H20" i="2"/>
  <c r="H18" i="2" l="1"/>
  <c r="H41" i="2"/>
  <c r="H38" i="2"/>
  <c r="H49" i="2"/>
  <c r="E12" i="2"/>
  <c r="F13" i="2"/>
  <c r="H51" i="2"/>
  <c r="H19" i="2"/>
  <c r="H31" i="2"/>
  <c r="H39" i="2"/>
  <c r="H53" i="2"/>
  <c r="H33" i="2"/>
  <c r="H34" i="2"/>
  <c r="H55" i="2"/>
  <c r="F12" i="2" l="1"/>
  <c r="H13" i="2"/>
  <c r="H12" i="2" s="1"/>
</calcChain>
</file>

<file path=xl/sharedStrings.xml><?xml version="1.0" encoding="utf-8"?>
<sst xmlns="http://schemas.openxmlformats.org/spreadsheetml/2006/main" count="89" uniqueCount="87">
  <si>
    <t>COVID Grant Tracking Sheet</t>
  </si>
  <si>
    <t>Date</t>
  </si>
  <si>
    <t>Vendor</t>
  </si>
  <si>
    <t>This Expense</t>
  </si>
  <si>
    <t>Attributable Amount (D minus C)</t>
  </si>
  <si>
    <t>What was it?/ Reason for Expenditure</t>
  </si>
  <si>
    <t>Page Totals:</t>
  </si>
  <si>
    <t>COUNTY</t>
  </si>
  <si>
    <t>CLERK/CONTACT:</t>
  </si>
  <si>
    <t>Received on</t>
  </si>
  <si>
    <t>Entered on</t>
  </si>
  <si>
    <t>Paid on</t>
  </si>
  <si>
    <t>DATE</t>
  </si>
  <si>
    <t>NAME</t>
  </si>
  <si>
    <t>IDSOS USE ONLY</t>
  </si>
  <si>
    <t>Power</t>
  </si>
  <si>
    <t>Sharee Sprague</t>
  </si>
  <si>
    <t>Typical Expense
(normal amnt)</t>
  </si>
  <si>
    <t>Additional envelopes due to COVID-19 expense</t>
  </si>
  <si>
    <t>Matching Funds Required</t>
  </si>
  <si>
    <t>Total Registered</t>
  </si>
  <si>
    <t>BASELINE DIST</t>
  </si>
  <si>
    <t>State Holdback</t>
  </si>
  <si>
    <t>Total Distribution</t>
  </si>
  <si>
    <t>total match at 20%</t>
  </si>
  <si>
    <t>GRANT TOTAL W MATCH</t>
  </si>
  <si>
    <t>Baseline Distribution</t>
  </si>
  <si>
    <t>Population based distribution</t>
  </si>
  <si>
    <t>Match per person statewide:</t>
  </si>
  <si>
    <t>per person rate:</t>
  </si>
  <si>
    <t xml:space="preserve">*Population estimates based on http://worldpopulationreview.com/us-counties/id/ </t>
  </si>
  <si>
    <t>Registered Voters</t>
  </si>
  <si>
    <t>% of registered voters</t>
  </si>
  <si>
    <t>baseline fixed</t>
  </si>
  <si>
    <t>$ based on  pop distribution</t>
  </si>
  <si>
    <t>Total FED funds</t>
  </si>
  <si>
    <t xml:space="preserve">REQUIRED MATCH based on distrib by pop at $/person </t>
  </si>
  <si>
    <t>TOTAL FUNDS TO EXPEND BY  COUNTY: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</si>
  <si>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</si>
  <si>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</si>
  <si>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</si>
  <si>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</si>
  <si>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</si>
  <si>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</si>
  <si>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</si>
  <si>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</si>
  <si>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</si>
  <si>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</si>
  <si>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</si>
  <si>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</si>
  <si>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</si>
  <si>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</si>
  <si>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</si>
  <si>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</si>
  <si>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</si>
  <si>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</si>
  <si>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</si>
  <si>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</si>
  <si>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</si>
  <si>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</si>
  <si>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</si>
  <si>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</si>
  <si>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</si>
  <si>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</si>
  <si>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</si>
  <si>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</si>
  <si>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</si>
  <si>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</si>
  <si>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</si>
  <si>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</si>
  <si>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</si>
  <si>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</si>
  <si>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</si>
  <si>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</si>
  <si>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</si>
  <si>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</si>
  <si>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Shoshone</t>
  </si>
  <si>
    <t>Teton</t>
  </si>
  <si>
    <t>Twin Falls</t>
  </si>
  <si>
    <t>Valley</t>
  </si>
  <si>
    <t>Washington</t>
  </si>
  <si>
    <t>PLEASE RETAIN ALL RECEIPTS!!  You will need to submit copies with this report</t>
  </si>
  <si>
    <t>REMAINING ATTRIBUTABLE FUNDS NEEDED:</t>
  </si>
  <si>
    <t>walmart</t>
  </si>
  <si>
    <t>(Fill in county for amount lookup)</t>
  </si>
  <si>
    <t>Phone: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</si>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</sst>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0.000%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 (Body)"/>
    </font>
    <font>
      <b/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3F3F76"/>
      <name val="Calibri"/>
      <family val="2"/>
      <scheme val="minor"/>
    </font>
    <font>
      <sz val="14"/>
      <color rgb="FF008000"/>
      <name val="Helvetica Neue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0" applyNumberFormat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14" fontId="0" fillId="0" borderId="0" xfId="0" applyNumberFormat="1"/>
    <xf numFmtId="14" fontId="0" fillId="0" borderId="1" xfId="0" applyNumberFormat="1" applyBorder="1"/>
    <xf numFmtId="44" fontId="0" fillId="0" borderId="1" xfId="1" applyFont="1" applyBorder="1"/>
    <xf numFmtId="0" fontId="0" fillId="0" borderId="0" xfId="0" applyAlignment="1">
      <alignment horizontal="right"/>
    </xf>
    <xf numFmtId="44" fontId="0" fillId="0" borderId="0" xfId="1" applyFont="1"/>
    <xf numFmtId="0" fontId="0" fillId="0" borderId="1" xfId="0" applyBorder="1" applyAlignment="1">
      <alignment horizontal="right"/>
    </xf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Font="1" applyBorder="1" applyAlignment="1">
      <alignment horizontal="right"/>
    </xf>
    <xf numFmtId="0" fontId="0" fillId="0" borderId="6" xfId="0" applyBorder="1"/>
    <xf numFmtId="0" fontId="0" fillId="0" borderId="7" xfId="0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left" inden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1" xfId="0" applyNumberFormat="1" applyBorder="1"/>
    <xf numFmtId="0" fontId="0" fillId="0" borderId="12" xfId="0" applyBorder="1"/>
    <xf numFmtId="164" fontId="0" fillId="4" borderId="13" xfId="1" applyNumberFormat="1" applyFont="1" applyFill="1" applyBorder="1"/>
    <xf numFmtId="44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44" fontId="4" fillId="0" borderId="15" xfId="0" applyNumberFormat="1" applyFont="1" applyBorder="1"/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5" fillId="2" borderId="1" xfId="2" applyBorder="1" applyAlignment="1">
      <alignment horizontal="center" wrapText="1"/>
    </xf>
    <xf numFmtId="165" fontId="5" fillId="2" borderId="1" xfId="2" applyNumberFormat="1" applyBorder="1"/>
    <xf numFmtId="165" fontId="6" fillId="3" borderId="16" xfId="3" applyNumberForma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wrapText="1"/>
    </xf>
    <xf numFmtId="0" fontId="0" fillId="5" borderId="17" xfId="0" applyFill="1" applyBorder="1" applyAlignment="1">
      <alignment wrapText="1"/>
    </xf>
    <xf numFmtId="3" fontId="0" fillId="6" borderId="1" xfId="0" applyNumberFormat="1" applyFill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164" fontId="0" fillId="6" borderId="1" xfId="1" applyNumberFormat="1" applyFont="1" applyFill="1" applyBorder="1" applyAlignment="1">
      <alignment horizontal="center"/>
    </xf>
    <xf numFmtId="3" fontId="8" fillId="0" borderId="0" xfId="0" applyNumberFormat="1" applyFont="1" applyAlignment="1" applyProtection="1">
      <alignment horizontal="right"/>
      <protection locked="0"/>
    </xf>
    <xf numFmtId="44" fontId="0" fillId="0" borderId="18" xfId="0" applyNumberFormat="1" applyBorder="1"/>
    <xf numFmtId="44" fontId="5" fillId="2" borderId="8" xfId="2" applyNumberFormat="1" applyBorder="1"/>
    <xf numFmtId="44" fontId="0" fillId="7" borderId="1" xfId="0" applyNumberFormat="1" applyFill="1" applyBorder="1"/>
    <xf numFmtId="44" fontId="0" fillId="5" borderId="8" xfId="0" applyNumberFormat="1" applyFill="1" applyBorder="1"/>
    <xf numFmtId="44" fontId="5" fillId="2" borderId="18" xfId="2" applyNumberFormat="1" applyBorder="1"/>
    <xf numFmtId="44" fontId="5" fillId="2" borderId="1" xfId="2" applyNumberFormat="1" applyBorder="1"/>
    <xf numFmtId="0" fontId="0" fillId="0" borderId="19" xfId="0" applyBorder="1"/>
    <xf numFmtId="3" fontId="8" fillId="0" borderId="19" xfId="0" applyNumberFormat="1" applyFont="1" applyBorder="1" applyAlignment="1" applyProtection="1">
      <alignment horizontal="right"/>
      <protection locked="0"/>
    </xf>
    <xf numFmtId="44" fontId="0" fillId="8" borderId="1" xfId="1" applyFont="1" applyFill="1" applyBorder="1"/>
    <xf numFmtId="0" fontId="0" fillId="8" borderId="0" xfId="0" applyFill="1"/>
    <xf numFmtId="0" fontId="0" fillId="8" borderId="0" xfId="0" applyFill="1" applyAlignment="1">
      <alignment horizontal="right"/>
    </xf>
    <xf numFmtId="44" fontId="0" fillId="8" borderId="0" xfId="0" applyNumberFormat="1" applyFill="1"/>
    <xf numFmtId="0" fontId="0" fillId="6" borderId="1" xfId="0" applyFill="1" applyBorder="1" applyAlignment="1">
      <alignment horizontal="left" indent="1"/>
    </xf>
    <xf numFmtId="0" fontId="0" fillId="6" borderId="11" xfId="0" applyFill="1" applyBorder="1"/>
  </cellXfs>
  <cellStyles count="4">
    <cellStyle name="Currency" xfId="1" builtinId="4"/>
    <cellStyle name="Good 2" xfId="2" xr:uid="{00000000-0005-0000-0000-000001000000}"/>
    <cellStyle name="Input 2" xfId="3" xr:uid="{00000000-0005-0000-0000-000002000000}"/>
    <cellStyle name="Normal" xfId="0" builtinId="0"/>
  </cellStyles>
  <dxfs count="1"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C6" sqref="C6"/>
    </sheetView>
  </sheetViews>
  <sheetFormatPr baseColWidth="10" defaultColWidth="11" defaultRowHeight="16"/>
  <cols>
    <col min="1" max="1" width="14.83203125" style="4" customWidth="1"/>
    <col min="2" max="2" width="33" customWidth="1"/>
    <col min="3" max="3" width="15.83203125" customWidth="1"/>
    <col min="4" max="4" width="19.1640625" customWidth="1"/>
    <col min="5" max="5" width="18.33203125" customWidth="1"/>
    <col min="6" max="6" width="41" customWidth="1"/>
  </cols>
  <sheetData>
    <row r="1" spans="1:6" ht="25" thickBot="1">
      <c r="D1" s="3" t="s">
        <v>0</v>
      </c>
    </row>
    <row r="2" spans="1:6" ht="17" customHeight="1">
      <c r="B2" t="s">
        <v>84</v>
      </c>
      <c r="D2" s="10" t="s">
        <v>14</v>
      </c>
      <c r="E2" s="11" t="s">
        <v>12</v>
      </c>
      <c r="F2" s="12" t="s">
        <v>13</v>
      </c>
    </row>
    <row r="3" spans="1:6">
      <c r="A3" s="9" t="s">
        <v>7</v>
      </c>
      <c r="B3" s="18" t="s">
        <v>15</v>
      </c>
      <c r="C3" t="s">
        <v>85</v>
      </c>
      <c r="D3" s="13" t="s">
        <v>9</v>
      </c>
      <c r="E3" s="1"/>
      <c r="F3" s="14"/>
    </row>
    <row r="4" spans="1:6">
      <c r="A4" s="9" t="s">
        <v>8</v>
      </c>
      <c r="B4" s="53" t="s">
        <v>16</v>
      </c>
      <c r="C4" s="54"/>
      <c r="D4" s="13" t="s">
        <v>10</v>
      </c>
      <c r="E4" s="1"/>
      <c r="F4" s="14"/>
    </row>
    <row r="5" spans="1:6" ht="17" thickBot="1">
      <c r="A5" s="9" t="s">
        <v>86</v>
      </c>
      <c r="B5" s="53"/>
      <c r="D5" s="15" t="s">
        <v>11</v>
      </c>
      <c r="E5" s="16"/>
      <c r="F5" s="17"/>
    </row>
    <row r="6" spans="1:6">
      <c r="A6" s="49">
        <f>VLOOKUP(B3,'HAVA GRANT $'!$A$13:$H$56,7,FALSE)</f>
        <v>2540.9835223073701</v>
      </c>
      <c r="B6" s="18" t="s">
        <v>19</v>
      </c>
    </row>
    <row r="7" spans="1:6" ht="34">
      <c r="A7" s="5" t="s">
        <v>1</v>
      </c>
      <c r="B7" s="1" t="s">
        <v>2</v>
      </c>
      <c r="C7" s="2" t="s">
        <v>17</v>
      </c>
      <c r="D7" s="1" t="s">
        <v>3</v>
      </c>
      <c r="E7" s="2" t="s">
        <v>4</v>
      </c>
      <c r="F7" s="1" t="s">
        <v>5</v>
      </c>
    </row>
    <row r="8" spans="1:6">
      <c r="A8" s="5">
        <v>43953</v>
      </c>
      <c r="B8" s="1" t="s">
        <v>83</v>
      </c>
      <c r="C8" s="6">
        <v>20</v>
      </c>
      <c r="D8" s="6">
        <v>30</v>
      </c>
      <c r="E8" s="6">
        <f t="shared" ref="E8:E40" si="0">D8-C8</f>
        <v>10</v>
      </c>
      <c r="F8" s="1" t="s">
        <v>18</v>
      </c>
    </row>
    <row r="9" spans="1:6">
      <c r="A9" s="5"/>
      <c r="B9" s="1"/>
      <c r="C9" s="6"/>
      <c r="D9" s="6"/>
      <c r="E9" s="6">
        <f t="shared" si="0"/>
        <v>0</v>
      </c>
      <c r="F9" s="1"/>
    </row>
    <row r="10" spans="1:6">
      <c r="A10" s="5"/>
      <c r="B10" s="1"/>
      <c r="C10" s="6"/>
      <c r="D10" s="6"/>
      <c r="E10" s="6">
        <f t="shared" si="0"/>
        <v>0</v>
      </c>
      <c r="F10" s="1"/>
    </row>
    <row r="11" spans="1:6">
      <c r="A11" s="5"/>
      <c r="B11" s="1"/>
      <c r="C11" s="6"/>
      <c r="D11" s="6"/>
      <c r="E11" s="6">
        <f t="shared" si="0"/>
        <v>0</v>
      </c>
      <c r="F11" s="1"/>
    </row>
    <row r="12" spans="1:6">
      <c r="A12" s="5"/>
      <c r="B12" s="1"/>
      <c r="C12" s="6"/>
      <c r="D12" s="6"/>
      <c r="E12" s="6">
        <f t="shared" si="0"/>
        <v>0</v>
      </c>
      <c r="F12" s="1"/>
    </row>
    <row r="13" spans="1:6">
      <c r="A13" s="5"/>
      <c r="B13" s="1"/>
      <c r="C13" s="6"/>
      <c r="D13" s="6"/>
      <c r="E13" s="6">
        <f t="shared" si="0"/>
        <v>0</v>
      </c>
      <c r="F13" s="1"/>
    </row>
    <row r="14" spans="1:6">
      <c r="A14" s="5"/>
      <c r="B14" s="1"/>
      <c r="C14" s="6"/>
      <c r="D14" s="6"/>
      <c r="E14" s="6">
        <f t="shared" si="0"/>
        <v>0</v>
      </c>
      <c r="F14" s="1"/>
    </row>
    <row r="15" spans="1:6">
      <c r="A15" s="5"/>
      <c r="B15" s="1"/>
      <c r="C15" s="6"/>
      <c r="D15" s="6"/>
      <c r="E15" s="6">
        <f t="shared" si="0"/>
        <v>0</v>
      </c>
      <c r="F15" s="1"/>
    </row>
    <row r="16" spans="1:6">
      <c r="A16" s="5"/>
      <c r="B16" s="1"/>
      <c r="C16" s="6"/>
      <c r="D16" s="6"/>
      <c r="E16" s="6">
        <f t="shared" si="0"/>
        <v>0</v>
      </c>
      <c r="F16" s="1"/>
    </row>
    <row r="17" spans="1:6">
      <c r="A17" s="5"/>
      <c r="B17" s="1"/>
      <c r="C17" s="6"/>
      <c r="D17" s="6"/>
      <c r="E17" s="6">
        <f t="shared" si="0"/>
        <v>0</v>
      </c>
      <c r="F17" s="1"/>
    </row>
    <row r="18" spans="1:6">
      <c r="A18" s="5"/>
      <c r="B18" s="1"/>
      <c r="C18" s="6"/>
      <c r="D18" s="6"/>
      <c r="E18" s="6">
        <f t="shared" si="0"/>
        <v>0</v>
      </c>
      <c r="F18" s="1"/>
    </row>
    <row r="19" spans="1:6">
      <c r="A19" s="5"/>
      <c r="B19" s="1"/>
      <c r="C19" s="6"/>
      <c r="D19" s="6"/>
      <c r="E19" s="6">
        <f t="shared" si="0"/>
        <v>0</v>
      </c>
      <c r="F19" s="1"/>
    </row>
    <row r="20" spans="1:6">
      <c r="A20" s="5"/>
      <c r="B20" s="1"/>
      <c r="C20" s="6"/>
      <c r="D20" s="6"/>
      <c r="E20" s="6">
        <f t="shared" si="0"/>
        <v>0</v>
      </c>
      <c r="F20" s="1"/>
    </row>
    <row r="21" spans="1:6">
      <c r="A21" s="5"/>
      <c r="B21" s="1"/>
      <c r="C21" s="6"/>
      <c r="D21" s="6"/>
      <c r="E21" s="6">
        <f t="shared" si="0"/>
        <v>0</v>
      </c>
      <c r="F21" s="1"/>
    </row>
    <row r="22" spans="1:6">
      <c r="A22" s="5"/>
      <c r="B22" s="1"/>
      <c r="C22" s="6"/>
      <c r="D22" s="6"/>
      <c r="E22" s="6">
        <f t="shared" si="0"/>
        <v>0</v>
      </c>
      <c r="F22" s="1"/>
    </row>
    <row r="23" spans="1:6">
      <c r="A23" s="5"/>
      <c r="B23" s="1"/>
      <c r="C23" s="6"/>
      <c r="D23" s="6"/>
      <c r="E23" s="6">
        <f t="shared" si="0"/>
        <v>0</v>
      </c>
      <c r="F23" s="1"/>
    </row>
    <row r="24" spans="1:6">
      <c r="A24" s="5"/>
      <c r="B24" s="1"/>
      <c r="C24" s="6"/>
      <c r="D24" s="6"/>
      <c r="E24" s="6">
        <f t="shared" si="0"/>
        <v>0</v>
      </c>
      <c r="F24" s="1"/>
    </row>
    <row r="25" spans="1:6">
      <c r="A25" s="5"/>
      <c r="B25" s="1"/>
      <c r="C25" s="6"/>
      <c r="D25" s="6"/>
      <c r="E25" s="6">
        <f t="shared" si="0"/>
        <v>0</v>
      </c>
      <c r="F25" s="1"/>
    </row>
    <row r="26" spans="1:6">
      <c r="A26" s="5"/>
      <c r="B26" s="1"/>
      <c r="C26" s="6"/>
      <c r="D26" s="6"/>
      <c r="E26" s="6">
        <f t="shared" si="0"/>
        <v>0</v>
      </c>
      <c r="F26" s="1"/>
    </row>
    <row r="27" spans="1:6">
      <c r="A27" s="5"/>
      <c r="B27" s="1"/>
      <c r="C27" s="6"/>
      <c r="D27" s="6"/>
      <c r="E27" s="6">
        <f t="shared" si="0"/>
        <v>0</v>
      </c>
      <c r="F27" s="1"/>
    </row>
    <row r="28" spans="1:6">
      <c r="A28" s="5"/>
      <c r="B28" s="1"/>
      <c r="C28" s="6"/>
      <c r="D28" s="6"/>
      <c r="E28" s="6">
        <f t="shared" si="0"/>
        <v>0</v>
      </c>
      <c r="F28" s="1"/>
    </row>
    <row r="29" spans="1:6">
      <c r="A29" s="5"/>
      <c r="B29" s="1"/>
      <c r="C29" s="6"/>
      <c r="D29" s="6"/>
      <c r="E29" s="6">
        <f t="shared" si="0"/>
        <v>0</v>
      </c>
      <c r="F29" s="1"/>
    </row>
    <row r="30" spans="1:6">
      <c r="A30" s="5"/>
      <c r="B30" s="1"/>
      <c r="C30" s="6"/>
      <c r="D30" s="6"/>
      <c r="E30" s="6">
        <f t="shared" si="0"/>
        <v>0</v>
      </c>
      <c r="F30" s="1"/>
    </row>
    <row r="31" spans="1:6">
      <c r="A31" s="5"/>
      <c r="B31" s="1"/>
      <c r="C31" s="6"/>
      <c r="D31" s="6"/>
      <c r="E31" s="6">
        <f t="shared" si="0"/>
        <v>0</v>
      </c>
      <c r="F31" s="1"/>
    </row>
    <row r="32" spans="1:6">
      <c r="A32" s="5"/>
      <c r="B32" s="1"/>
      <c r="C32" s="6"/>
      <c r="D32" s="6"/>
      <c r="E32" s="6">
        <f t="shared" si="0"/>
        <v>0</v>
      </c>
      <c r="F32" s="1"/>
    </row>
    <row r="33" spans="1:6">
      <c r="A33" s="5"/>
      <c r="B33" s="1"/>
      <c r="C33" s="6"/>
      <c r="D33" s="6"/>
      <c r="E33" s="6">
        <f t="shared" si="0"/>
        <v>0</v>
      </c>
      <c r="F33" s="1"/>
    </row>
    <row r="34" spans="1:6">
      <c r="A34" s="5"/>
      <c r="B34" s="1"/>
      <c r="C34" s="6"/>
      <c r="D34" s="6"/>
      <c r="E34" s="6">
        <f t="shared" si="0"/>
        <v>0</v>
      </c>
      <c r="F34" s="1"/>
    </row>
    <row r="35" spans="1:6">
      <c r="A35" s="5"/>
      <c r="B35" s="1"/>
      <c r="C35" s="6"/>
      <c r="D35" s="6"/>
      <c r="E35" s="6">
        <f t="shared" si="0"/>
        <v>0</v>
      </c>
      <c r="F35" s="1"/>
    </row>
    <row r="36" spans="1:6">
      <c r="A36" s="5"/>
      <c r="B36" s="1"/>
      <c r="C36" s="6"/>
      <c r="D36" s="6"/>
      <c r="E36" s="6">
        <f t="shared" si="0"/>
        <v>0</v>
      </c>
      <c r="F36" s="1"/>
    </row>
    <row r="37" spans="1:6">
      <c r="A37" s="5"/>
      <c r="B37" s="1"/>
      <c r="C37" s="6"/>
      <c r="D37" s="6"/>
      <c r="E37" s="6">
        <f t="shared" si="0"/>
        <v>0</v>
      </c>
      <c r="F37" s="1"/>
    </row>
    <row r="38" spans="1:6">
      <c r="A38" s="5"/>
      <c r="B38" s="1"/>
      <c r="C38" s="6"/>
      <c r="D38" s="6"/>
      <c r="E38" s="6">
        <f t="shared" si="0"/>
        <v>0</v>
      </c>
      <c r="F38" s="1"/>
    </row>
    <row r="39" spans="1:6">
      <c r="A39" s="5"/>
      <c r="B39" s="1"/>
      <c r="C39" s="6"/>
      <c r="D39" s="6"/>
      <c r="E39" s="6">
        <f t="shared" si="0"/>
        <v>0</v>
      </c>
      <c r="F39" s="1"/>
    </row>
    <row r="40" spans="1:6">
      <c r="A40" s="5"/>
      <c r="B40" s="1"/>
      <c r="C40" s="6"/>
      <c r="D40" s="6"/>
      <c r="E40" s="6">
        <f t="shared" si="0"/>
        <v>0</v>
      </c>
      <c r="F40" s="1"/>
    </row>
    <row r="41" spans="1:6">
      <c r="B41" s="7" t="s">
        <v>6</v>
      </c>
      <c r="C41" s="8">
        <f>SUM(C8:C40)</f>
        <v>20</v>
      </c>
      <c r="D41" s="8">
        <f t="shared" ref="D41:E41" si="1">SUM(D8:D40)</f>
        <v>30</v>
      </c>
      <c r="E41" s="8">
        <f t="shared" si="1"/>
        <v>10</v>
      </c>
    </row>
    <row r="42" spans="1:6">
      <c r="B42" s="50"/>
      <c r="C42" s="50"/>
      <c r="D42" s="51" t="s">
        <v>82</v>
      </c>
      <c r="E42" s="52">
        <f>A6-E41</f>
        <v>2530.9835223073701</v>
      </c>
    </row>
    <row r="43" spans="1:6">
      <c r="B43" t="s">
        <v>81</v>
      </c>
    </row>
  </sheetData>
  <conditionalFormatting sqref="A6">
    <cfRule type="cellIs" dxfId="0" priority="1" operator="lessThanOrEqual">
      <formula>$E$41</formula>
    </cfRule>
  </conditionalFormatting>
  <pageMargins left="0.7" right="0.7" top="0.75" bottom="0.75" header="0.3" footer="0.3"/>
  <pageSetup paperSize="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'HAVA GRANT $'!$A$13:$A$56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topLeftCell="A18" workbookViewId="0">
      <selection activeCell="G51" sqref="G51"/>
    </sheetView>
  </sheetViews>
  <sheetFormatPr baseColWidth="10" defaultColWidth="11" defaultRowHeight="16"/>
  <cols>
    <col min="1" max="1" width="21.83203125" customWidth="1"/>
    <col min="2" max="2" width="18.1640625" customWidth="1"/>
    <col min="3" max="3" width="20.6640625" customWidth="1"/>
    <col min="4" max="4" width="19.33203125" customWidth="1"/>
    <col min="5" max="5" width="18.1640625" customWidth="1"/>
    <col min="6" max="6" width="17.6640625" customWidth="1"/>
    <col min="7" max="7" width="20" customWidth="1"/>
    <col min="8" max="8" width="21.83203125" customWidth="1"/>
  </cols>
  <sheetData>
    <row r="1" spans="1:8" ht="17" thickBot="1"/>
    <row r="2" spans="1:8" ht="17" thickBot="1">
      <c r="A2" s="1" t="s">
        <v>20</v>
      </c>
      <c r="B2" s="19">
        <f>B12</f>
        <v>901182</v>
      </c>
      <c r="C2" s="20" t="s">
        <v>21</v>
      </c>
      <c r="D2" s="21">
        <f>($B$4/44)</f>
        <v>20000</v>
      </c>
      <c r="E2" s="22" t="s">
        <v>22</v>
      </c>
      <c r="F2" s="23">
        <v>1000000</v>
      </c>
    </row>
    <row r="3" spans="1:8" ht="17" thickBot="1">
      <c r="A3" s="1" t="s">
        <v>23</v>
      </c>
      <c r="B3" s="24">
        <v>3396453</v>
      </c>
      <c r="C3" s="25"/>
      <c r="E3" s="26" t="s">
        <v>24</v>
      </c>
      <c r="F3" s="27">
        <f>B3*0.2</f>
        <v>679290.60000000009</v>
      </c>
      <c r="G3" t="s">
        <v>25</v>
      </c>
    </row>
    <row r="4" spans="1:8" ht="17" thickBot="1">
      <c r="A4" s="1" t="s">
        <v>26</v>
      </c>
      <c r="B4" s="24">
        <v>880000</v>
      </c>
      <c r="C4" s="28"/>
      <c r="G4" s="23">
        <f>SUM(F2+H9)</f>
        <v>1000000</v>
      </c>
    </row>
    <row r="5" spans="1:8" ht="34">
      <c r="A5" t="s">
        <v>27</v>
      </c>
      <c r="B5" s="29">
        <f>B3-B4-F2</f>
        <v>1516453</v>
      </c>
      <c r="C5" s="25"/>
      <c r="D5" s="30" t="s">
        <v>28</v>
      </c>
      <c r="E5" s="31">
        <f>F3/B2</f>
        <v>0.75377737238426878</v>
      </c>
      <c r="G5" s="12" t="s">
        <v>29</v>
      </c>
    </row>
    <row r="6" spans="1:8">
      <c r="A6" t="s">
        <v>30</v>
      </c>
      <c r="B6" s="25"/>
      <c r="C6" s="25"/>
      <c r="G6" s="32">
        <f>E5</f>
        <v>0.75377737238426878</v>
      </c>
    </row>
    <row r="8" spans="1:8" ht="17" thickBot="1"/>
    <row r="9" spans="1:8">
      <c r="G9" s="12" t="s">
        <v>29</v>
      </c>
    </row>
    <row r="10" spans="1:8">
      <c r="G10" s="32" t="e">
        <f>#REF!/B12</f>
        <v>#REF!</v>
      </c>
    </row>
    <row r="11" spans="1:8" ht="51">
      <c r="B11" t="s">
        <v>31</v>
      </c>
      <c r="C11" s="33" t="s">
        <v>32</v>
      </c>
      <c r="D11" s="34" t="s">
        <v>33</v>
      </c>
      <c r="E11" s="35" t="s">
        <v>34</v>
      </c>
      <c r="F11" s="34" t="s">
        <v>35</v>
      </c>
      <c r="G11" s="35" t="s">
        <v>36</v>
      </c>
      <c r="H11" s="36" t="s">
        <v>37</v>
      </c>
    </row>
    <row r="12" spans="1:8" ht="19" thickBot="1">
      <c r="B12" s="37">
        <f>SUM(B13:B57)</f>
        <v>901182</v>
      </c>
      <c r="C12" s="38">
        <f>B12/$B$2</f>
        <v>1</v>
      </c>
      <c r="D12" s="39">
        <f>SUM(D13:D56)</f>
        <v>880000</v>
      </c>
      <c r="E12" s="39">
        <f>SUM(E13:E57)</f>
        <v>1516453.0000000002</v>
      </c>
      <c r="F12" s="39">
        <f t="shared" ref="F12" si="0">SUM(F13:F57)</f>
        <v>2396453.0000000005</v>
      </c>
      <c r="G12" s="39">
        <f>SUM(G13:G57)</f>
        <v>679290.60000000009</v>
      </c>
      <c r="H12" s="39">
        <f>SUM(H13:H57)</f>
        <v>3075743.600000001</v>
      </c>
    </row>
    <row r="13" spans="1:8" ht="19" thickBot="1">
      <c r="A13" t="s">
        <v>38</v>
      </c>
      <c r="B13" s="40">
        <v>268929</v>
      </c>
      <c r="C13" s="38">
        <f>B13/$B$2</f>
        <v>0.29841807759142991</v>
      </c>
      <c r="D13" s="41">
        <f t="shared" ref="D13" si="1">$D$2</f>
        <v>20000</v>
      </c>
      <c r="E13" s="39">
        <f>C13*$B$5</f>
        <v>452536.98901775666</v>
      </c>
      <c r="F13" s="42">
        <f t="shared" ref="F13:F56" si="2">SUM(D13:E13)</f>
        <v>472536.98901775666</v>
      </c>
      <c r="G13" s="43">
        <f>$F$3*C13</f>
        <v>202712.59497792899</v>
      </c>
      <c r="H13" s="44">
        <f>SUM(F13:G13)</f>
        <v>675249.58399568568</v>
      </c>
    </row>
    <row r="14" spans="1:8" ht="19" thickBot="1">
      <c r="A14" t="s">
        <v>39</v>
      </c>
      <c r="B14" s="40">
        <v>2747</v>
      </c>
      <c r="C14" s="38">
        <f t="shared" ref="C14:C56" si="3">B14/$B$2</f>
        <v>3.0482188947404633E-3</v>
      </c>
      <c r="D14" s="41">
        <f>$D$2</f>
        <v>20000</v>
      </c>
      <c r="E14" s="39">
        <f t="shared" ref="E14:E56" si="4">C14*$B$5</f>
        <v>4622.4806875858594</v>
      </c>
      <c r="F14" s="45">
        <f t="shared" si="2"/>
        <v>24622.480687585859</v>
      </c>
      <c r="G14" s="43">
        <f t="shared" ref="G14:G56" si="5">$F$3*C14</f>
        <v>2070.6264419395866</v>
      </c>
      <c r="H14" s="44">
        <f t="shared" ref="H14:H56" si="6">SUM(F14:G14)</f>
        <v>26693.107129525444</v>
      </c>
    </row>
    <row r="15" spans="1:8" ht="19" thickBot="1">
      <c r="A15" t="s">
        <v>40</v>
      </c>
      <c r="B15" s="40">
        <v>43043</v>
      </c>
      <c r="C15" s="38">
        <f t="shared" si="3"/>
        <v>4.7762827042706138E-2</v>
      </c>
      <c r="D15" s="41">
        <f t="shared" ref="D15:D56" si="7">$D$2</f>
        <v>20000</v>
      </c>
      <c r="E15" s="39">
        <f t="shared" si="4"/>
        <v>72430.08235739285</v>
      </c>
      <c r="F15" s="46">
        <f t="shared" si="2"/>
        <v>92430.08235739285</v>
      </c>
      <c r="G15" s="43">
        <f t="shared" si="5"/>
        <v>32444.839439536081</v>
      </c>
      <c r="H15" s="44">
        <f t="shared" si="6"/>
        <v>124874.92179692893</v>
      </c>
    </row>
    <row r="16" spans="1:8" ht="19" thickBot="1">
      <c r="A16" t="s">
        <v>41</v>
      </c>
      <c r="B16" s="40">
        <v>3467</v>
      </c>
      <c r="C16" s="38">
        <f t="shared" si="3"/>
        <v>3.8471696061394924E-3</v>
      </c>
      <c r="D16" s="41">
        <f t="shared" si="7"/>
        <v>20000</v>
      </c>
      <c r="E16" s="39">
        <f t="shared" si="4"/>
        <v>5834.0518907390515</v>
      </c>
      <c r="F16" s="46">
        <f t="shared" si="2"/>
        <v>25834.051890739051</v>
      </c>
      <c r="G16" s="43">
        <f t="shared" si="5"/>
        <v>2613.3461500562598</v>
      </c>
      <c r="H16" s="44">
        <f t="shared" si="6"/>
        <v>28447.398040795309</v>
      </c>
    </row>
    <row r="17" spans="1:8" ht="19" thickBot="1">
      <c r="A17" s="47" t="s">
        <v>42</v>
      </c>
      <c r="B17" s="48">
        <v>5273</v>
      </c>
      <c r="C17" s="38">
        <f t="shared" si="3"/>
        <v>5.8512043072320571E-3</v>
      </c>
      <c r="D17" s="41">
        <f t="shared" si="7"/>
        <v>20000</v>
      </c>
      <c r="E17" s="39">
        <f t="shared" si="4"/>
        <v>8873.0763253149744</v>
      </c>
      <c r="F17" s="46">
        <f t="shared" si="2"/>
        <v>28873.076325314974</v>
      </c>
      <c r="G17" s="43">
        <f t="shared" si="5"/>
        <v>3974.6680845822489</v>
      </c>
      <c r="H17" s="44">
        <f t="shared" si="6"/>
        <v>32847.744409897226</v>
      </c>
    </row>
    <row r="18" spans="1:8" ht="19" thickBot="1">
      <c r="A18" t="s">
        <v>43</v>
      </c>
      <c r="B18" s="40">
        <v>20737</v>
      </c>
      <c r="C18" s="38">
        <f t="shared" si="3"/>
        <v>2.3010890142057875E-2</v>
      </c>
      <c r="D18" s="41">
        <f t="shared" si="7"/>
        <v>20000</v>
      </c>
      <c r="E18" s="39">
        <f t="shared" si="4"/>
        <v>34894.933388594094</v>
      </c>
      <c r="F18" s="46">
        <f t="shared" si="2"/>
        <v>54894.933388594094</v>
      </c>
      <c r="G18" s="43">
        <f t="shared" si="5"/>
        <v>15631.081371132581</v>
      </c>
      <c r="H18" s="44">
        <f t="shared" si="6"/>
        <v>70526.014759726677</v>
      </c>
    </row>
    <row r="19" spans="1:8" ht="19" thickBot="1">
      <c r="A19" t="s">
        <v>44</v>
      </c>
      <c r="B19" s="40">
        <v>14094</v>
      </c>
      <c r="C19" s="38">
        <f t="shared" si="3"/>
        <v>1.5639460175636E-2</v>
      </c>
      <c r="D19" s="41">
        <f t="shared" si="7"/>
        <v>20000</v>
      </c>
      <c r="E19" s="39">
        <f t="shared" si="4"/>
        <v>23716.506301723737</v>
      </c>
      <c r="F19" s="46">
        <f t="shared" si="2"/>
        <v>43716.506301723741</v>
      </c>
      <c r="G19" s="43">
        <f t="shared" si="5"/>
        <v>10623.738286383885</v>
      </c>
      <c r="H19" s="44">
        <f t="shared" si="6"/>
        <v>54340.244588107627</v>
      </c>
    </row>
    <row r="20" spans="1:8" ht="19" thickBot="1">
      <c r="A20" t="s">
        <v>45</v>
      </c>
      <c r="B20" s="40">
        <v>5063</v>
      </c>
      <c r="C20" s="38">
        <f t="shared" si="3"/>
        <v>5.618177016407341E-3</v>
      </c>
      <c r="D20" s="41">
        <f t="shared" si="7"/>
        <v>20000</v>
      </c>
      <c r="E20" s="39">
        <f t="shared" si="4"/>
        <v>8519.7013910619607</v>
      </c>
      <c r="F20" s="46">
        <f t="shared" si="2"/>
        <v>28519.701391061961</v>
      </c>
      <c r="G20" s="43">
        <f t="shared" si="5"/>
        <v>3816.374836381553</v>
      </c>
      <c r="H20" s="44">
        <f t="shared" si="6"/>
        <v>32336.076227443515</v>
      </c>
    </row>
    <row r="21" spans="1:8" ht="19" thickBot="1">
      <c r="A21" t="s">
        <v>46</v>
      </c>
      <c r="B21" s="40">
        <v>27585</v>
      </c>
      <c r="C21" s="38">
        <f t="shared" si="3"/>
        <v>3.0609799130475308E-2</v>
      </c>
      <c r="D21" s="41">
        <f t="shared" si="7"/>
        <v>20000</v>
      </c>
      <c r="E21" s="39">
        <f t="shared" si="4"/>
        <v>46418.321720806671</v>
      </c>
      <c r="F21" s="46">
        <f t="shared" si="2"/>
        <v>66418.321720806678</v>
      </c>
      <c r="G21" s="43">
        <f t="shared" si="5"/>
        <v>20792.948817220054</v>
      </c>
      <c r="H21" s="44">
        <f t="shared" si="6"/>
        <v>87211.270538026729</v>
      </c>
    </row>
    <row r="22" spans="1:8" ht="19" thickBot="1">
      <c r="A22" s="47" t="s">
        <v>47</v>
      </c>
      <c r="B22" s="48">
        <v>54763</v>
      </c>
      <c r="C22" s="38">
        <f t="shared" si="3"/>
        <v>6.0767969178256998E-2</v>
      </c>
      <c r="D22" s="41">
        <f t="shared" si="7"/>
        <v>20000</v>
      </c>
      <c r="E22" s="39">
        <f t="shared" si="4"/>
        <v>92151.769164275363</v>
      </c>
      <c r="F22" s="46">
        <f t="shared" si="2"/>
        <v>112151.76916427536</v>
      </c>
      <c r="G22" s="43">
        <f t="shared" si="5"/>
        <v>41279.11024387971</v>
      </c>
      <c r="H22" s="44">
        <f t="shared" si="6"/>
        <v>153430.87940815507</v>
      </c>
    </row>
    <row r="23" spans="1:8" ht="19" thickBot="1">
      <c r="A23" t="s">
        <v>48</v>
      </c>
      <c r="B23" s="40">
        <v>6491</v>
      </c>
      <c r="C23" s="38">
        <f t="shared" si="3"/>
        <v>7.2027625940154156E-3</v>
      </c>
      <c r="D23" s="41">
        <f t="shared" si="7"/>
        <v>20000</v>
      </c>
      <c r="E23" s="39">
        <f t="shared" si="4"/>
        <v>10922.650943982459</v>
      </c>
      <c r="F23" s="46">
        <f t="shared" si="2"/>
        <v>30922.650943982459</v>
      </c>
      <c r="G23" s="43">
        <f t="shared" si="5"/>
        <v>4892.7689241462886</v>
      </c>
      <c r="H23" s="44">
        <f t="shared" si="6"/>
        <v>35815.419868128745</v>
      </c>
    </row>
    <row r="24" spans="1:8" ht="19" thickBot="1">
      <c r="A24" t="s">
        <v>49</v>
      </c>
      <c r="B24" s="40">
        <v>1508</v>
      </c>
      <c r="C24" s="38">
        <f t="shared" si="3"/>
        <v>1.6733578788746335E-3</v>
      </c>
      <c r="D24" s="41">
        <f t="shared" si="7"/>
        <v>20000</v>
      </c>
      <c r="E24" s="39">
        <f t="shared" si="4"/>
        <v>2537.5685754930746</v>
      </c>
      <c r="F24" s="46">
        <f t="shared" si="2"/>
        <v>22537.568575493075</v>
      </c>
      <c r="G24" s="43">
        <f t="shared" si="5"/>
        <v>1136.6962775554773</v>
      </c>
      <c r="H24" s="44">
        <f t="shared" si="6"/>
        <v>23674.264853048553</v>
      </c>
    </row>
    <row r="25" spans="1:8" ht="19" thickBot="1">
      <c r="A25" t="s">
        <v>50</v>
      </c>
      <c r="B25" s="40">
        <v>747</v>
      </c>
      <c r="C25" s="38">
        <f t="shared" si="3"/>
        <v>8.2891136307649291E-4</v>
      </c>
      <c r="D25" s="41">
        <f t="shared" si="7"/>
        <v>20000</v>
      </c>
      <c r="E25" s="39">
        <f t="shared" si="4"/>
        <v>1257.0051232714368</v>
      </c>
      <c r="F25" s="46">
        <f t="shared" si="2"/>
        <v>21257.005123271436</v>
      </c>
      <c r="G25" s="43">
        <f t="shared" si="5"/>
        <v>563.07169717104875</v>
      </c>
      <c r="H25" s="44">
        <f t="shared" si="6"/>
        <v>21820.076820442486</v>
      </c>
    </row>
    <row r="26" spans="1:8" ht="19" thickBot="1">
      <c r="A26" t="s">
        <v>51</v>
      </c>
      <c r="B26" s="40">
        <v>96791</v>
      </c>
      <c r="C26" s="38">
        <f t="shared" si="3"/>
        <v>0.10740449764864367</v>
      </c>
      <c r="D26" s="41">
        <f t="shared" si="7"/>
        <v>20000</v>
      </c>
      <c r="E26" s="39">
        <f t="shared" si="4"/>
        <v>162873.87267277864</v>
      </c>
      <c r="F26" s="46">
        <f t="shared" si="2"/>
        <v>182873.87267277864</v>
      </c>
      <c r="G26" s="43">
        <f t="shared" si="5"/>
        <v>72958.865650445761</v>
      </c>
      <c r="H26" s="44">
        <f t="shared" si="6"/>
        <v>255832.73832322442</v>
      </c>
    </row>
    <row r="27" spans="1:8" ht="19" thickBot="1">
      <c r="A27" s="47" t="s">
        <v>52</v>
      </c>
      <c r="B27" s="48">
        <v>3747</v>
      </c>
      <c r="C27" s="38">
        <f t="shared" si="3"/>
        <v>4.1578726605724483E-3</v>
      </c>
      <c r="D27" s="41">
        <f t="shared" si="7"/>
        <v>20000</v>
      </c>
      <c r="E27" s="39">
        <f t="shared" si="4"/>
        <v>6305.2184697430712</v>
      </c>
      <c r="F27" s="46">
        <f t="shared" si="2"/>
        <v>26305.218469743071</v>
      </c>
      <c r="G27" s="43">
        <f t="shared" si="5"/>
        <v>2824.4038143238549</v>
      </c>
      <c r="H27" s="44">
        <f t="shared" si="6"/>
        <v>29129.622284066925</v>
      </c>
    </row>
    <row r="28" spans="1:8" ht="19" thickBot="1">
      <c r="A28" t="s">
        <v>53</v>
      </c>
      <c r="B28" s="40">
        <v>9791</v>
      </c>
      <c r="C28" s="38">
        <f t="shared" si="3"/>
        <v>1.0864620021260965E-2</v>
      </c>
      <c r="D28" s="41">
        <f t="shared" si="7"/>
        <v>20000</v>
      </c>
      <c r="E28" s="39">
        <f t="shared" si="4"/>
        <v>16475.685625101254</v>
      </c>
      <c r="F28" s="46">
        <f t="shared" si="2"/>
        <v>36475.68562510125</v>
      </c>
      <c r="G28" s="43">
        <f t="shared" si="5"/>
        <v>7380.2342530143751</v>
      </c>
      <c r="H28" s="44">
        <f t="shared" si="6"/>
        <v>43855.919878115623</v>
      </c>
    </row>
    <row r="29" spans="1:8" ht="19" thickBot="1">
      <c r="A29" t="s">
        <v>54</v>
      </c>
      <c r="B29" s="40">
        <v>394</v>
      </c>
      <c r="C29" s="38">
        <f t="shared" si="3"/>
        <v>4.3720358373780212E-4</v>
      </c>
      <c r="D29" s="41">
        <f t="shared" si="7"/>
        <v>20000</v>
      </c>
      <c r="E29" s="39">
        <f t="shared" si="4"/>
        <v>662.99868616994127</v>
      </c>
      <c r="F29" s="46">
        <f t="shared" si="2"/>
        <v>20662.99868616994</v>
      </c>
      <c r="G29" s="43">
        <f t="shared" si="5"/>
        <v>296.98828471940186</v>
      </c>
      <c r="H29" s="44">
        <f t="shared" si="6"/>
        <v>20959.986970889342</v>
      </c>
    </row>
    <row r="30" spans="1:8" ht="19" thickBot="1">
      <c r="A30" t="s">
        <v>55</v>
      </c>
      <c r="B30" s="40">
        <v>4522</v>
      </c>
      <c r="C30" s="38">
        <f t="shared" si="3"/>
        <v>5.0178543290922365E-3</v>
      </c>
      <c r="D30" s="41">
        <f t="shared" si="7"/>
        <v>20000</v>
      </c>
      <c r="E30" s="39">
        <f t="shared" si="4"/>
        <v>7609.3402509149091</v>
      </c>
      <c r="F30" s="46">
        <f t="shared" si="2"/>
        <v>27609.340250914909</v>
      </c>
      <c r="G30" s="43">
        <f t="shared" si="5"/>
        <v>3408.5812779216631</v>
      </c>
      <c r="H30" s="44">
        <f t="shared" si="6"/>
        <v>31017.921528836574</v>
      </c>
    </row>
    <row r="31" spans="1:8" ht="19" thickBot="1">
      <c r="A31" t="s">
        <v>56</v>
      </c>
      <c r="B31" s="40">
        <v>2894</v>
      </c>
      <c r="C31" s="38">
        <f t="shared" si="3"/>
        <v>3.2113379983177647E-3</v>
      </c>
      <c r="D31" s="41">
        <f t="shared" si="7"/>
        <v>20000</v>
      </c>
      <c r="E31" s="39">
        <f t="shared" si="4"/>
        <v>4869.8431415629693</v>
      </c>
      <c r="F31" s="46">
        <f t="shared" si="2"/>
        <v>24869.843141562968</v>
      </c>
      <c r="G31" s="43">
        <f t="shared" si="5"/>
        <v>2181.4317156800735</v>
      </c>
      <c r="H31" s="44">
        <f t="shared" si="6"/>
        <v>27051.274857243043</v>
      </c>
    </row>
    <row r="32" spans="1:8" ht="19" thickBot="1">
      <c r="A32" s="47" t="s">
        <v>57</v>
      </c>
      <c r="B32" s="48">
        <v>11147</v>
      </c>
      <c r="C32" s="38">
        <f t="shared" si="3"/>
        <v>1.2369310527729138E-2</v>
      </c>
      <c r="D32" s="41">
        <f t="shared" si="7"/>
        <v>20000</v>
      </c>
      <c r="E32" s="39">
        <f t="shared" si="4"/>
        <v>18757.478057706434</v>
      </c>
      <c r="F32" s="46">
        <f t="shared" si="2"/>
        <v>38757.478057706438</v>
      </c>
      <c r="G32" s="43">
        <f t="shared" si="5"/>
        <v>8402.3563699674432</v>
      </c>
      <c r="H32" s="44">
        <f t="shared" si="6"/>
        <v>47159.834427673879</v>
      </c>
    </row>
    <row r="33" spans="1:8" ht="19" thickBot="1">
      <c r="A33" t="s">
        <v>58</v>
      </c>
      <c r="B33" s="40">
        <v>6381</v>
      </c>
      <c r="C33" s="38">
        <f t="shared" si="3"/>
        <v>7.0807006797738966E-3</v>
      </c>
      <c r="D33" s="41">
        <f t="shared" si="7"/>
        <v>20000</v>
      </c>
      <c r="E33" s="39">
        <f t="shared" si="4"/>
        <v>10737.549787945165</v>
      </c>
      <c r="F33" s="46">
        <f t="shared" si="2"/>
        <v>30737.549787945165</v>
      </c>
      <c r="G33" s="43">
        <f t="shared" si="5"/>
        <v>4809.8534131840188</v>
      </c>
      <c r="H33" s="44">
        <f t="shared" si="6"/>
        <v>35547.403201129186</v>
      </c>
    </row>
    <row r="34" spans="1:8" ht="19" thickBot="1">
      <c r="A34" t="s">
        <v>59</v>
      </c>
      <c r="B34" s="40">
        <v>6895</v>
      </c>
      <c r="C34" s="38">
        <f t="shared" si="3"/>
        <v>7.6510627154115374E-3</v>
      </c>
      <c r="D34" s="41">
        <f t="shared" si="7"/>
        <v>20000</v>
      </c>
      <c r="E34" s="39">
        <f t="shared" si="4"/>
        <v>11602.477007973972</v>
      </c>
      <c r="F34" s="46">
        <f t="shared" si="2"/>
        <v>31602.477007973972</v>
      </c>
      <c r="G34" s="43">
        <f t="shared" si="5"/>
        <v>5197.294982589533</v>
      </c>
      <c r="H34" s="44">
        <f t="shared" si="6"/>
        <v>36799.771990563502</v>
      </c>
    </row>
    <row r="35" spans="1:8" ht="19" thickBot="1">
      <c r="A35" t="s">
        <v>60</v>
      </c>
      <c r="B35" s="40">
        <v>10095</v>
      </c>
      <c r="C35" s="38">
        <f t="shared" si="3"/>
        <v>1.120195476607389E-2</v>
      </c>
      <c r="D35" s="41">
        <f t="shared" si="7"/>
        <v>20000</v>
      </c>
      <c r="E35" s="39">
        <f t="shared" si="4"/>
        <v>16987.237910877047</v>
      </c>
      <c r="F35" s="46">
        <f t="shared" si="2"/>
        <v>36987.237910877047</v>
      </c>
      <c r="G35" s="43">
        <f t="shared" si="5"/>
        <v>7609.3825742191939</v>
      </c>
      <c r="H35" s="44">
        <f t="shared" si="6"/>
        <v>44596.620485096239</v>
      </c>
    </row>
    <row r="36" spans="1:8" ht="19" thickBot="1">
      <c r="A36" t="s">
        <v>61</v>
      </c>
      <c r="B36" s="40">
        <v>6304</v>
      </c>
      <c r="C36" s="38">
        <f t="shared" si="3"/>
        <v>6.995257339804834E-3</v>
      </c>
      <c r="D36" s="41">
        <f t="shared" si="7"/>
        <v>20000</v>
      </c>
      <c r="E36" s="39">
        <f t="shared" si="4"/>
        <v>10607.97897871906</v>
      </c>
      <c r="F36" s="46">
        <f t="shared" si="2"/>
        <v>30607.97897871906</v>
      </c>
      <c r="G36" s="43">
        <f t="shared" si="5"/>
        <v>4751.8125555104298</v>
      </c>
      <c r="H36" s="44">
        <f t="shared" si="6"/>
        <v>35359.791534229487</v>
      </c>
    </row>
    <row r="37" spans="1:8" ht="19" thickBot="1">
      <c r="A37" s="47" t="s">
        <v>62</v>
      </c>
      <c r="B37" s="48">
        <v>10108</v>
      </c>
      <c r="C37" s="38">
        <f t="shared" si="3"/>
        <v>1.1216380265029706E-2</v>
      </c>
      <c r="D37" s="41">
        <f t="shared" si="7"/>
        <v>20000</v>
      </c>
      <c r="E37" s="39">
        <f t="shared" si="4"/>
        <v>17009.113502045093</v>
      </c>
      <c r="F37" s="46">
        <f t="shared" si="2"/>
        <v>37009.113502045089</v>
      </c>
      <c r="G37" s="43">
        <f t="shared" si="5"/>
        <v>7619.1816800601891</v>
      </c>
      <c r="H37" s="44">
        <f t="shared" si="6"/>
        <v>44628.295182105277</v>
      </c>
    </row>
    <row r="38" spans="1:8" ht="19" thickBot="1">
      <c r="A38" t="s">
        <v>63</v>
      </c>
      <c r="B38" s="40">
        <v>13970</v>
      </c>
      <c r="C38" s="38">
        <f t="shared" si="3"/>
        <v>1.5501863108672832E-2</v>
      </c>
      <c r="D38" s="41">
        <f t="shared" si="7"/>
        <v>20000</v>
      </c>
      <c r="E38" s="39">
        <f t="shared" si="4"/>
        <v>23507.846816736244</v>
      </c>
      <c r="F38" s="46">
        <f t="shared" si="2"/>
        <v>43507.846816736244</v>
      </c>
      <c r="G38" s="43">
        <f t="shared" si="5"/>
        <v>10530.269892208235</v>
      </c>
      <c r="H38" s="44">
        <f t="shared" si="6"/>
        <v>54038.116708944479</v>
      </c>
    </row>
    <row r="39" spans="1:8" ht="19" thickBot="1">
      <c r="A39" t="s">
        <v>64</v>
      </c>
      <c r="B39" s="40">
        <v>8256</v>
      </c>
      <c r="C39" s="38">
        <f t="shared" si="3"/>
        <v>9.1613014907088695E-3</v>
      </c>
      <c r="D39" s="41">
        <f t="shared" si="7"/>
        <v>20000</v>
      </c>
      <c r="E39" s="39">
        <f t="shared" si="4"/>
        <v>13892.683129489937</v>
      </c>
      <c r="F39" s="46">
        <f t="shared" si="2"/>
        <v>33892.683129489938</v>
      </c>
      <c r="G39" s="43">
        <f t="shared" si="5"/>
        <v>6223.1859864045236</v>
      </c>
      <c r="H39" s="44">
        <f t="shared" si="6"/>
        <v>40115.869115894464</v>
      </c>
    </row>
    <row r="40" spans="1:8" ht="19" thickBot="1">
      <c r="A40" t="s">
        <v>65</v>
      </c>
      <c r="B40" s="40">
        <v>87898</v>
      </c>
      <c r="C40" s="38">
        <f t="shared" si="3"/>
        <v>9.753634670909983E-2</v>
      </c>
      <c r="D40" s="41">
        <f t="shared" si="7"/>
        <v>20000</v>
      </c>
      <c r="E40" s="39">
        <f t="shared" si="4"/>
        <v>147909.28557605456</v>
      </c>
      <c r="F40" s="46">
        <f t="shared" si="2"/>
        <v>167909.28557605456</v>
      </c>
      <c r="G40" s="43">
        <f t="shared" si="5"/>
        <v>66255.523477832452</v>
      </c>
      <c r="H40" s="44">
        <f t="shared" si="6"/>
        <v>234164.80905388703</v>
      </c>
    </row>
    <row r="41" spans="1:8" ht="19" thickBot="1">
      <c r="A41" t="s">
        <v>66</v>
      </c>
      <c r="B41" s="40">
        <v>23749</v>
      </c>
      <c r="C41" s="38">
        <f t="shared" si="3"/>
        <v>2.6353167284743816E-2</v>
      </c>
      <c r="D41" s="41">
        <f t="shared" si="7"/>
        <v>20000</v>
      </c>
      <c r="E41" s="39">
        <f t="shared" si="4"/>
        <v>39963.339588451614</v>
      </c>
      <c r="F41" s="46">
        <f t="shared" si="2"/>
        <v>59963.339588451614</v>
      </c>
      <c r="G41" s="43">
        <f t="shared" si="5"/>
        <v>17901.458816753999</v>
      </c>
      <c r="H41" s="44">
        <f t="shared" si="6"/>
        <v>77864.798405205613</v>
      </c>
    </row>
    <row r="42" spans="1:8" ht="19" thickBot="1">
      <c r="A42" s="47" t="s">
        <v>67</v>
      </c>
      <c r="B42" s="48">
        <v>5334</v>
      </c>
      <c r="C42" s="38">
        <f t="shared" si="3"/>
        <v>5.9188931869478085E-3</v>
      </c>
      <c r="D42" s="41">
        <f t="shared" si="7"/>
        <v>20000</v>
      </c>
      <c r="E42" s="39">
        <f t="shared" si="4"/>
        <v>8975.7233300265652</v>
      </c>
      <c r="F42" s="46">
        <f t="shared" si="2"/>
        <v>28975.723330026565</v>
      </c>
      <c r="G42" s="43">
        <f t="shared" si="5"/>
        <v>4020.6485042976897</v>
      </c>
      <c r="H42" s="44">
        <f t="shared" si="6"/>
        <v>32996.371834324258</v>
      </c>
    </row>
    <row r="43" spans="1:8" ht="19" thickBot="1">
      <c r="A43" t="s">
        <v>68</v>
      </c>
      <c r="B43" s="40">
        <v>2139</v>
      </c>
      <c r="C43" s="38">
        <f t="shared" si="3"/>
        <v>2.3735494051146163E-3</v>
      </c>
      <c r="D43" s="41">
        <f t="shared" si="7"/>
        <v>20000</v>
      </c>
      <c r="E43" s="39">
        <f t="shared" si="4"/>
        <v>3599.3761160342751</v>
      </c>
      <c r="F43" s="46">
        <f t="shared" si="2"/>
        <v>23599.376116034276</v>
      </c>
      <c r="G43" s="43">
        <f t="shared" si="5"/>
        <v>1612.3297995299511</v>
      </c>
      <c r="H43" s="44">
        <f t="shared" si="6"/>
        <v>25211.705915564227</v>
      </c>
    </row>
    <row r="44" spans="1:8" ht="19" thickBot="1">
      <c r="A44" t="s">
        <v>69</v>
      </c>
      <c r="B44" s="40">
        <v>2124</v>
      </c>
      <c r="C44" s="38">
        <f t="shared" si="3"/>
        <v>2.3569045986271365E-3</v>
      </c>
      <c r="D44" s="41">
        <f t="shared" si="7"/>
        <v>20000</v>
      </c>
      <c r="E44" s="39">
        <f t="shared" si="4"/>
        <v>3574.1350493019172</v>
      </c>
      <c r="F44" s="46">
        <f t="shared" si="2"/>
        <v>23574.135049301916</v>
      </c>
      <c r="G44" s="43">
        <f t="shared" si="5"/>
        <v>1601.0231389441869</v>
      </c>
      <c r="H44" s="44">
        <f t="shared" si="6"/>
        <v>25175.158188246103</v>
      </c>
    </row>
    <row r="45" spans="1:8" ht="19" thickBot="1">
      <c r="A45" t="s">
        <v>70</v>
      </c>
      <c r="B45" s="40">
        <v>18165</v>
      </c>
      <c r="C45" s="38">
        <f t="shared" si="3"/>
        <v>2.015686065633801E-2</v>
      </c>
      <c r="D45" s="41">
        <f t="shared" si="7"/>
        <v>20000</v>
      </c>
      <c r="E45" s="39">
        <f t="shared" si="4"/>
        <v>30566.931812885745</v>
      </c>
      <c r="F45" s="46">
        <f t="shared" si="2"/>
        <v>50566.931812885741</v>
      </c>
      <c r="G45" s="43">
        <f t="shared" si="5"/>
        <v>13692.365969360242</v>
      </c>
      <c r="H45" s="44">
        <f t="shared" si="6"/>
        <v>64259.29778224598</v>
      </c>
    </row>
    <row r="46" spans="1:8" ht="19" thickBot="1">
      <c r="A46" t="s">
        <v>71</v>
      </c>
      <c r="B46" s="40">
        <v>7982</v>
      </c>
      <c r="C46" s="38">
        <f t="shared" si="3"/>
        <v>8.8572563588709043E-3</v>
      </c>
      <c r="D46" s="41">
        <f t="shared" si="7"/>
        <v>20000</v>
      </c>
      <c r="E46" s="39">
        <f t="shared" si="4"/>
        <v>13431.61297717886</v>
      </c>
      <c r="F46" s="46">
        <f t="shared" si="2"/>
        <v>33431.612977178862</v>
      </c>
      <c r="G46" s="43">
        <f t="shared" si="5"/>
        <v>6016.6509863712326</v>
      </c>
      <c r="H46" s="44">
        <f t="shared" si="6"/>
        <v>39448.263963550096</v>
      </c>
    </row>
    <row r="47" spans="1:8" ht="19" thickBot="1">
      <c r="A47" s="47" t="s">
        <v>72</v>
      </c>
      <c r="B47" s="48">
        <v>21959</v>
      </c>
      <c r="C47" s="38">
        <f t="shared" si="3"/>
        <v>2.4366887043904561E-2</v>
      </c>
      <c r="D47" s="41">
        <f t="shared" si="7"/>
        <v>20000</v>
      </c>
      <c r="E47" s="39">
        <f t="shared" si="4"/>
        <v>36951.238958390204</v>
      </c>
      <c r="F47" s="46">
        <f t="shared" si="2"/>
        <v>56951.238958390204</v>
      </c>
      <c r="G47" s="43">
        <f t="shared" si="5"/>
        <v>16552.197320186158</v>
      </c>
      <c r="H47" s="44">
        <f t="shared" si="6"/>
        <v>73503.436278576366</v>
      </c>
    </row>
    <row r="48" spans="1:8" ht="19" thickBot="1">
      <c r="A48" t="s">
        <v>73</v>
      </c>
      <c r="B48" s="40">
        <v>2680</v>
      </c>
      <c r="C48" s="38">
        <f t="shared" si="3"/>
        <v>2.9738720924297199E-3</v>
      </c>
      <c r="D48" s="41">
        <f t="shared" si="7"/>
        <v>20000</v>
      </c>
      <c r="E48" s="39">
        <f t="shared" si="4"/>
        <v>4509.7372561813263</v>
      </c>
      <c r="F48" s="46">
        <f t="shared" si="2"/>
        <v>24509.737256181324</v>
      </c>
      <c r="G48" s="43">
        <f t="shared" si="5"/>
        <v>2020.1233579898401</v>
      </c>
      <c r="H48" s="44">
        <f t="shared" si="6"/>
        <v>26529.860614171164</v>
      </c>
    </row>
    <row r="49" spans="1:8" ht="19" thickBot="1">
      <c r="A49" t="s">
        <v>74</v>
      </c>
      <c r="B49" s="40">
        <v>5301</v>
      </c>
      <c r="C49" s="38">
        <f t="shared" si="3"/>
        <v>5.882274612675353E-3</v>
      </c>
      <c r="D49" s="41">
        <f t="shared" si="7"/>
        <v>20000</v>
      </c>
      <c r="E49" s="39">
        <f t="shared" si="4"/>
        <v>8920.1929832153764</v>
      </c>
      <c r="F49" s="46">
        <f t="shared" si="2"/>
        <v>28920.192983215376</v>
      </c>
      <c r="G49" s="43">
        <f t="shared" si="5"/>
        <v>3995.7738510090085</v>
      </c>
      <c r="H49" s="44">
        <f t="shared" si="6"/>
        <v>32915.966834224382</v>
      </c>
    </row>
    <row r="50" spans="1:8" ht="19" thickBot="1">
      <c r="A50" t="s">
        <v>75</v>
      </c>
      <c r="B50" s="40">
        <v>11451</v>
      </c>
      <c r="C50" s="38">
        <f t="shared" si="3"/>
        <v>1.2706645272542061E-2</v>
      </c>
      <c r="D50" s="41">
        <f t="shared" si="7"/>
        <v>20000</v>
      </c>
      <c r="E50" s="39">
        <f t="shared" si="4"/>
        <v>19269.030343482227</v>
      </c>
      <c r="F50" s="46">
        <f t="shared" si="2"/>
        <v>39269.030343482227</v>
      </c>
      <c r="G50" s="43">
        <f t="shared" si="5"/>
        <v>8631.504691172262</v>
      </c>
      <c r="H50" s="44">
        <f t="shared" si="6"/>
        <v>47900.535034654487</v>
      </c>
    </row>
    <row r="51" spans="1:8" ht="19" thickBot="1">
      <c r="A51" t="s">
        <v>15</v>
      </c>
      <c r="B51" s="40">
        <v>3371</v>
      </c>
      <c r="C51" s="38">
        <f t="shared" si="3"/>
        <v>3.7406428446196218E-3</v>
      </c>
      <c r="D51" s="41">
        <f t="shared" si="7"/>
        <v>20000</v>
      </c>
      <c r="E51" s="39">
        <f t="shared" si="4"/>
        <v>5672.509063651959</v>
      </c>
      <c r="F51" s="46">
        <f t="shared" si="2"/>
        <v>25672.50906365196</v>
      </c>
      <c r="G51" s="43">
        <f t="shared" si="5"/>
        <v>2540.9835223073701</v>
      </c>
      <c r="H51" s="44">
        <f t="shared" si="6"/>
        <v>28213.492585959331</v>
      </c>
    </row>
    <row r="52" spans="1:8" ht="19" thickBot="1">
      <c r="A52" s="47" t="s">
        <v>76</v>
      </c>
      <c r="B52" s="48">
        <v>6855</v>
      </c>
      <c r="C52" s="38">
        <f t="shared" si="3"/>
        <v>7.6066765647782577E-3</v>
      </c>
      <c r="D52" s="41">
        <f t="shared" si="7"/>
        <v>20000</v>
      </c>
      <c r="E52" s="39">
        <f t="shared" si="4"/>
        <v>11535.167496687684</v>
      </c>
      <c r="F52" s="46">
        <f t="shared" si="2"/>
        <v>31535.167496687682</v>
      </c>
      <c r="G52" s="43">
        <f t="shared" si="5"/>
        <v>5167.143887694162</v>
      </c>
      <c r="H52" s="44">
        <f t="shared" si="6"/>
        <v>36702.311384381843</v>
      </c>
    </row>
    <row r="53" spans="1:8" ht="19" thickBot="1">
      <c r="A53" t="s">
        <v>77</v>
      </c>
      <c r="B53" s="40">
        <v>6578</v>
      </c>
      <c r="C53" s="38">
        <f t="shared" si="3"/>
        <v>7.2993024716427983E-3</v>
      </c>
      <c r="D53" s="41">
        <f t="shared" si="7"/>
        <v>20000</v>
      </c>
      <c r="E53" s="39">
        <f t="shared" si="4"/>
        <v>11069.049131030137</v>
      </c>
      <c r="F53" s="46">
        <f t="shared" si="2"/>
        <v>31069.049131030137</v>
      </c>
      <c r="G53" s="43">
        <f t="shared" si="5"/>
        <v>4958.3475555437199</v>
      </c>
      <c r="H53" s="44">
        <f t="shared" si="6"/>
        <v>36027.396686573855</v>
      </c>
    </row>
    <row r="54" spans="1:8" ht="19" thickBot="1">
      <c r="A54" t="s">
        <v>78</v>
      </c>
      <c r="B54" s="40">
        <v>37219</v>
      </c>
      <c r="C54" s="38">
        <f t="shared" si="3"/>
        <v>4.1300203510500656E-2</v>
      </c>
      <c r="D54" s="41">
        <f t="shared" si="7"/>
        <v>20000</v>
      </c>
      <c r="E54" s="39">
        <f t="shared" si="4"/>
        <v>62629.817514109251</v>
      </c>
      <c r="F54" s="46">
        <f t="shared" si="2"/>
        <v>82629.817514109251</v>
      </c>
      <c r="G54" s="43">
        <f t="shared" si="5"/>
        <v>28054.840022770102</v>
      </c>
      <c r="H54" s="44">
        <f t="shared" si="6"/>
        <v>110684.65753687936</v>
      </c>
    </row>
    <row r="55" spans="1:8" ht="19" thickBot="1">
      <c r="A55" t="s">
        <v>79</v>
      </c>
      <c r="B55" s="40">
        <v>7165</v>
      </c>
      <c r="C55" s="38">
        <f t="shared" si="3"/>
        <v>7.9506692321861736E-3</v>
      </c>
      <c r="D55" s="41">
        <f t="shared" si="7"/>
        <v>20000</v>
      </c>
      <c r="E55" s="39">
        <f t="shared" si="4"/>
        <v>12056.816209156419</v>
      </c>
      <c r="F55" s="46">
        <f t="shared" si="2"/>
        <v>32056.816209156419</v>
      </c>
      <c r="G55" s="43">
        <f t="shared" si="5"/>
        <v>5400.8148731332858</v>
      </c>
      <c r="H55" s="44">
        <f t="shared" si="6"/>
        <v>37457.631082289707</v>
      </c>
    </row>
    <row r="56" spans="1:8" ht="19" thickBot="1">
      <c r="A56" s="47" t="s">
        <v>80</v>
      </c>
      <c r="B56" s="48">
        <v>5470</v>
      </c>
      <c r="C56" s="38">
        <f t="shared" si="3"/>
        <v>6.0698060991009588E-3</v>
      </c>
      <c r="D56" s="41">
        <f t="shared" si="7"/>
        <v>20000</v>
      </c>
      <c r="E56" s="39">
        <f t="shared" si="4"/>
        <v>9204.5756683999462</v>
      </c>
      <c r="F56" s="46">
        <f t="shared" si="2"/>
        <v>29204.575668399946</v>
      </c>
      <c r="G56" s="43">
        <f t="shared" si="5"/>
        <v>4123.1622269419504</v>
      </c>
      <c r="H56" s="44">
        <f t="shared" si="6"/>
        <v>33327.737895341896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HAVA GRANT $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Houck</dc:creator>
  <cp:lastModifiedBy>Chad Houck</cp:lastModifiedBy>
  <dcterms:created xsi:type="dcterms:W3CDTF">2020-04-02T18:53:49Z</dcterms:created>
  <dcterms:modified xsi:type="dcterms:W3CDTF">2020-04-02T22:41:46Z</dcterms:modified>
</cp:coreProperties>
</file>