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COMPENSATION\"/>
    </mc:Choice>
  </mc:AlternateContent>
  <bookViews>
    <workbookView xWindow="0" yWindow="0" windowWidth="20445" windowHeight="9810" tabRatio="733"/>
  </bookViews>
  <sheets>
    <sheet name="County Info" sheetId="2" r:id="rId1"/>
    <sheet name="CEOs" sheetId="11" r:id="rId2"/>
    <sheet name="Benefits" sheetId="10" r:id="rId3"/>
    <sheet name="Assessor" sheetId="1" r:id="rId4"/>
    <sheet name="Clerk" sheetId="3" r:id="rId5"/>
    <sheet name="Commissioner" sheetId="4" r:id="rId6"/>
    <sheet name="Coroner" sheetId="6" r:id="rId7"/>
    <sheet name="Pros Atty" sheetId="7" r:id="rId8"/>
    <sheet name="Sheriff" sheetId="8" r:id="rId9"/>
    <sheet name="Treasurer" sheetId="9" r:id="rId10"/>
    <sheet name="Dept Heads" sheetId="5" r:id="rId11"/>
  </sheets>
  <definedNames>
    <definedName name="_xlnm.Print_Titles" localSheetId="2">Benefits!$A:$A,Benefits!$1:$1</definedName>
    <definedName name="_xlnm.Print_Titles" localSheetId="1">CEOs!$A:$A,CEOs!$1:$1</definedName>
    <definedName name="_xlnm.Print_Titles" localSheetId="0">'County Info'!$A:$A,'County Info'!$1:$1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1" l="1"/>
  <c r="J4" i="11"/>
  <c r="I4" i="11"/>
  <c r="H4" i="11"/>
  <c r="F4" i="11"/>
  <c r="E4" i="11"/>
  <c r="D4" i="11"/>
  <c r="D43" i="7"/>
  <c r="H3" i="5"/>
  <c r="O27" i="10"/>
  <c r="K27" i="10"/>
  <c r="B27" i="5"/>
  <c r="Z10" i="5"/>
  <c r="D11" i="1"/>
  <c r="D12" i="7"/>
  <c r="C4" i="9"/>
  <c r="C4" i="8"/>
  <c r="C4" i="7"/>
  <c r="C4" i="6"/>
  <c r="C4" i="4"/>
  <c r="C4" i="3"/>
  <c r="C4" i="1"/>
  <c r="D23" i="3"/>
  <c r="D23" i="1"/>
  <c r="W17" i="5"/>
  <c r="D17" i="8"/>
  <c r="D17" i="7"/>
  <c r="F24" i="9"/>
  <c r="D37" i="8"/>
  <c r="H20" i="5"/>
  <c r="K42" i="10"/>
  <c r="E44" i="10"/>
  <c r="D44" i="10"/>
  <c r="V40" i="10"/>
  <c r="S40" i="10"/>
  <c r="L40" i="10"/>
  <c r="K40" i="10"/>
  <c r="E40" i="10"/>
  <c r="C40" i="10"/>
  <c r="S45" i="10"/>
  <c r="L45" i="10"/>
  <c r="V39" i="10"/>
  <c r="D38" i="10"/>
  <c r="O36" i="10"/>
  <c r="K36" i="10"/>
  <c r="E36" i="10"/>
  <c r="D36" i="10"/>
  <c r="L31" i="10"/>
  <c r="C31" i="10"/>
  <c r="O30" i="10"/>
  <c r="L30" i="10"/>
  <c r="K30" i="10"/>
  <c r="F30" i="10"/>
  <c r="E30" i="10"/>
  <c r="D30" i="10"/>
  <c r="E25" i="10"/>
  <c r="D25" i="10"/>
  <c r="P24" i="10"/>
  <c r="L24" i="10"/>
  <c r="D24" i="10"/>
  <c r="K23" i="10"/>
  <c r="L22" i="10"/>
  <c r="L16" i="10"/>
  <c r="L4" i="10"/>
  <c r="K4" i="10"/>
  <c r="B4" i="10"/>
  <c r="D41" i="8"/>
  <c r="V18" i="10"/>
</calcChain>
</file>

<file path=xl/sharedStrings.xml><?xml version="1.0" encoding="utf-8"?>
<sst xmlns="http://schemas.openxmlformats.org/spreadsheetml/2006/main" count="1462" uniqueCount="223">
  <si>
    <t>County</t>
  </si>
  <si>
    <t>Ada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</si>
  <si>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</si>
  <si>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</si>
  <si>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</si>
  <si>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</si>
  <si>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</si>
  <si>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</si>
  <si>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</si>
  <si>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</si>
  <si>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</si>
  <si>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</si>
  <si>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</si>
  <si>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</si>
  <si>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</si>
  <si>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</si>
  <si>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</si>
  <si>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</si>
  <si>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</si>
  <si>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</si>
  <si>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</si>
  <si>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</si>
  <si>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</si>
  <si>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</si>
  <si>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</si>
  <si>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Idaho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</si>
  <si>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</si>
  <si>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</si>
  <si>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</si>
  <si>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</si>
  <si>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</si>
  <si>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</si>
  <si>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</si>
  <si>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</si>
  <si>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</si>
  <si>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</si>
  <si>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</si>
  <si>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</si>
  <si>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</si>
  <si>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</si>
  <si>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</si>
  <si>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</si>
  <si>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</si>
  <si>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 xml:space="preserve">Valley </t>
  </si>
  <si>
    <t>Washington</t>
  </si>
  <si>
    <t># Supervised</t>
  </si>
  <si>
    <t>Assessor</t>
  </si>
  <si>
    <t># Employees</t>
  </si>
  <si>
    <t># Full Time</t>
  </si>
  <si>
    <t># Part Time</t>
  </si>
  <si>
    <t># Seasonal</t>
  </si>
  <si>
    <t>Vacation Days - New</t>
  </si>
  <si>
    <t>Vacation Days - 6th Year</t>
  </si>
  <si>
    <t>Vacation Days - 11th Year</t>
  </si>
  <si>
    <t>Sick Days - New</t>
  </si>
  <si>
    <t>Sick Days - 6th Year</t>
  </si>
  <si>
    <t>Sick Days - 11th Year</t>
  </si>
  <si>
    <t>Additional Holidays</t>
  </si>
  <si>
    <t>Carryover of Vacation/Sick Leave?</t>
  </si>
  <si>
    <t>Max Sick Leave</t>
  </si>
  <si>
    <t>Compensate for Unused?</t>
  </si>
  <si>
    <t>Upon Termination Only?</t>
  </si>
  <si>
    <t>Max Vacation Days</t>
  </si>
  <si>
    <t>Max Sick Leave Days</t>
  </si>
  <si>
    <t>Time Off without pay?</t>
  </si>
  <si>
    <t>Health Insurance Provider</t>
  </si>
  <si>
    <t>Monthly Cost - Employee, no dependents</t>
  </si>
  <si>
    <t>Monthly Cost Paid by County</t>
  </si>
  <si>
    <t>Monthly Cost Paid by Employee</t>
  </si>
  <si>
    <t>Montly Cost - Employee, Spouse, 2 Children</t>
  </si>
  <si>
    <t>Family Cost Paid by County</t>
  </si>
  <si>
    <t>Family Cost Paid by Employee</t>
  </si>
  <si>
    <t>Yes</t>
  </si>
  <si>
    <t>Clerk</t>
  </si>
  <si>
    <t>Court Supervisor</t>
  </si>
  <si>
    <t>Indigent Director</t>
  </si>
  <si>
    <t>N/A</t>
  </si>
  <si>
    <t>Elections Supervisor</t>
  </si>
  <si>
    <t>Commission Chair</t>
  </si>
  <si>
    <t>Commissioner</t>
  </si>
  <si>
    <t>Coroner</t>
  </si>
  <si>
    <t>Prosecuting Attorney</t>
  </si>
  <si>
    <t>Sheriff</t>
  </si>
  <si>
    <t>Treasurer</t>
  </si>
  <si>
    <t>Dental Insurance?</t>
  </si>
  <si>
    <t>Vision Insurance?</t>
  </si>
  <si>
    <t>Long Term Disability?</t>
  </si>
  <si>
    <t>Short Term Disability?</t>
  </si>
  <si>
    <t>Chief Juvenile Probation Officer</t>
  </si>
  <si>
    <t>Comm Chair</t>
  </si>
  <si>
    <t>Total Employees</t>
  </si>
  <si>
    <t>-</t>
  </si>
  <si>
    <t>Hours Required 
for Benefits</t>
  </si>
  <si>
    <t>Max Vacation
Days</t>
  </si>
  <si>
    <t>Regence Blue Shield</t>
  </si>
  <si>
    <t>Contract</t>
  </si>
  <si>
    <t>Total 2017 Wages</t>
  </si>
  <si>
    <t>FY17 GF Expenses</t>
  </si>
  <si>
    <t>FY17 Justice Expenses</t>
  </si>
  <si>
    <t>FY17 District Court Expenses</t>
  </si>
  <si>
    <t>FY17 Indigent Fund Expenses</t>
  </si>
  <si>
    <t>FY17 Revaluation Expenses</t>
  </si>
  <si>
    <t>FY17 Junior College Tuition Expenses</t>
  </si>
  <si>
    <t>2016 Population</t>
  </si>
  <si>
    <t>Years of Experience</t>
  </si>
  <si>
    <t>Starting Rate</t>
  </si>
  <si>
    <t>CD Years of Experience</t>
  </si>
  <si>
    <t>CD Starting Rate</t>
  </si>
  <si>
    <t>Court Sup Years of Experience</t>
  </si>
  <si>
    <t>Court Sup Starting Rate</t>
  </si>
  <si>
    <t>Indigent Years of Experience</t>
  </si>
  <si>
    <t>Elections Years of Experience</t>
  </si>
  <si>
    <t>Elections Starting Rate</t>
  </si>
  <si>
    <t>Indigent Starting Rate</t>
  </si>
  <si>
    <t>15-20</t>
  </si>
  <si>
    <t>$32.75 shift rate PT</t>
  </si>
  <si>
    <t>Friday after Thanksgiving</t>
  </si>
  <si>
    <t>225 hrs regular/240 hrs SO</t>
  </si>
  <si>
    <t>Unlimited</t>
  </si>
  <si>
    <t>Full Payout</t>
  </si>
  <si>
    <t>No Payout</t>
  </si>
  <si>
    <t>Dispatcher Max</t>
  </si>
  <si>
    <t>Detective/Investigator Max2</t>
  </si>
  <si>
    <t>Detective/Investigator Min</t>
  </si>
  <si>
    <t>Dispatcher Min</t>
  </si>
  <si>
    <t>Patrol Deputy Max2</t>
  </si>
  <si>
    <t>Patrol Deputy Min</t>
  </si>
  <si>
    <t>CD Year of Experience</t>
  </si>
  <si>
    <t>Chief Deputy Current Rate</t>
  </si>
  <si>
    <t>Chief Deputy Starting Rate</t>
  </si>
  <si>
    <t>Jail Administrator Current Rate</t>
  </si>
  <si>
    <t>JA Years of Experience</t>
  </si>
  <si>
    <t>JA Starting Rate</t>
  </si>
  <si>
    <t>2-3</t>
  </si>
  <si>
    <t>P&amp;Z Director Current Rate</t>
  </si>
  <si>
    <t>P&amp;Z Years of Experience</t>
  </si>
  <si>
    <t>P&amp;Z Starting Rate</t>
  </si>
  <si>
    <t>Public Works Director Current Rate</t>
  </si>
  <si>
    <t>PW Years of Experience</t>
  </si>
  <si>
    <t>PW Starting Rate</t>
  </si>
  <si>
    <t>R&amp;B Years of Experience</t>
  </si>
  <si>
    <t>Road &amp; Bridge Supervisor Current Rate</t>
  </si>
  <si>
    <t>R&amp;B Starting Rate</t>
  </si>
  <si>
    <t>Solid Waste Supervisor Current Rate</t>
  </si>
  <si>
    <t>SW Years of Experience</t>
  </si>
  <si>
    <t>SW Starting Rate</t>
  </si>
  <si>
    <t>CJP Years of Experience</t>
  </si>
  <si>
    <t>CJP Starting Rate</t>
  </si>
  <si>
    <t>MP Years of Experience</t>
  </si>
  <si>
    <t>MP Starting Rate</t>
  </si>
  <si>
    <t>Misdemeanor Probation Supervisor Current Rate</t>
  </si>
  <si>
    <t>WS Years of Experience</t>
  </si>
  <si>
    <t>WS Starting Rate</t>
  </si>
  <si>
    <t>Weed Supervisor Current Rate</t>
  </si>
  <si>
    <t>Emergency Mgr Current Rate</t>
  </si>
  <si>
    <t>EM Years of Experience</t>
  </si>
  <si>
    <t>EM Starting Rate</t>
  </si>
  <si>
    <t>IT Director Current Rate</t>
  </si>
  <si>
    <t>IT Years of Experience</t>
  </si>
  <si>
    <t>IT Starting Rate</t>
  </si>
  <si>
    <t>Also R&amp;B</t>
  </si>
  <si>
    <t>Max earned in one yr</t>
  </si>
  <si>
    <t>Blue Cross of Idaho</t>
  </si>
  <si>
    <t>$40/call</t>
  </si>
  <si>
    <t>Not Offered</t>
  </si>
  <si>
    <t>3 days bereavement</t>
  </si>
  <si>
    <t>No</t>
  </si>
  <si>
    <t>Remaining Balance</t>
  </si>
  <si>
    <t>GemPlan</t>
  </si>
  <si>
    <t>Also Public Works</t>
  </si>
  <si>
    <t>Also P&amp;Z</t>
  </si>
  <si>
    <t>up to 48 days depending on yrs worked</t>
  </si>
  <si>
    <t>Depending on yrs/service</t>
  </si>
  <si>
    <t>?</t>
  </si>
  <si>
    <t>11-12</t>
  </si>
  <si>
    <t>Friday after Thanksgiving; 3 Bereavement Days</t>
  </si>
  <si>
    <t>Up to 30 days depending on yrs/worked</t>
  </si>
  <si>
    <t>Friday after Thanksgiving; 1/2 day Christmas Eve</t>
  </si>
  <si>
    <t>Friday after Thanksgiving; Day after Christmas</t>
  </si>
  <si>
    <t>Friday after Thanksgiving; Christmas Eve</t>
  </si>
  <si>
    <t>1 floating holiday</t>
  </si>
  <si>
    <t>No Max</t>
  </si>
  <si>
    <t>25% of hours over 480</t>
  </si>
  <si>
    <t>Self-Funded, Blue Cross 3rd Party Administrator</t>
  </si>
  <si>
    <t>13-15</t>
  </si>
  <si>
    <t>18-20</t>
  </si>
  <si>
    <t>1/3 of sick before 2011</t>
  </si>
  <si>
    <t>Self-Funded, Tall Tree Administrators</t>
  </si>
  <si>
    <t>PacificSource</t>
  </si>
  <si>
    <t>Up to 20 days</t>
  </si>
  <si>
    <t>Mayo Clinic Health Solutions</t>
  </si>
  <si>
    <t>10% accrued at retirement</t>
  </si>
  <si>
    <t>25% of balance</t>
  </si>
  <si>
    <t>Current + 5</t>
  </si>
  <si>
    <t>Floating Holiday</t>
  </si>
  <si>
    <t>Friday after Thanksgiving; One Floating Holiday</t>
  </si>
  <si>
    <t>1/2 day before Thanksgiving and Christmas</t>
  </si>
  <si>
    <t>30% of balance</t>
  </si>
  <si>
    <t>Varies</t>
  </si>
  <si>
    <t>One floating holiday</t>
  </si>
  <si>
    <t>Christmas Eve</t>
  </si>
  <si>
    <t>No Maximum</t>
  </si>
  <si>
    <t>MBA</t>
  </si>
  <si>
    <t>CD</t>
  </si>
  <si>
    <t>$800/yr for 3</t>
  </si>
  <si>
    <t>Indigent Director Also</t>
  </si>
  <si>
    <t>$450/month</t>
  </si>
  <si>
    <t>$2,217/mo</t>
  </si>
  <si>
    <t>Indigent</t>
  </si>
  <si>
    <t>$4,069/yr</t>
  </si>
  <si>
    <t>$1159 salary</t>
  </si>
  <si>
    <t>$2,401/yr</t>
  </si>
  <si>
    <t>$1,868.54/mo</t>
  </si>
  <si>
    <t>$203.60/biweekly</t>
  </si>
  <si>
    <t>$1680.03/mo</t>
  </si>
  <si>
    <t>$25.02/hr +$150/mo</t>
  </si>
  <si>
    <t>$19.70 + $275/mo</t>
  </si>
  <si>
    <t>$21.56 + $150/mo</t>
  </si>
  <si>
    <t>$3,201/yr</t>
  </si>
  <si>
    <t>$500/mo</t>
  </si>
  <si>
    <t>Friday after Thanksgiving; Bereavement Days</t>
  </si>
  <si>
    <t>$4,992/yr</t>
  </si>
  <si>
    <t>self-insured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</si>
</sst>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"/>
    <numFmt numFmtId="167" formatCode="_-&quot;$&quot;* #,##0_-;\-&quot;$&quot;* #,##0_-;_-&quot;$&quot;* &quot;-&quot;??_-;_-@_-"/>
    <numFmt numFmtId="168" formatCode="_-* #,##0_-;\-* #,##0_-;_-* &quot;-&quot;??_-;_-@_-"/>
    <numFmt numFmtId="169" formatCode="_([$$-409]* #,##0.00_);_([$$-409]* \(#,##0.00\);_([$$-409]* &quot;-&quot;??_);_(@_)"/>
    <numFmt numFmtId="170" formatCode="_(&quot;$&quot;* #,##0_);_(&quot;$&quot;* \(#,##0\);_(&quot;$&quot;* &quot;-&quot;??_);_(@_)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Helvetica Neue"/>
    </font>
    <font>
      <sz val="10"/>
      <color theme="1"/>
      <name val="Helvetica Neue"/>
    </font>
    <font>
      <sz val="12"/>
      <color theme="1"/>
      <name val="Helvetica Neue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DCE6F1"/>
        <bgColor rgb="FFDCE6F1"/>
      </patternFill>
    </fill>
  </fills>
  <borders count="2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</borders>
  <cellStyleXfs count="8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7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right"/>
    </xf>
    <xf numFmtId="44" fontId="8" fillId="0" borderId="0" xfId="75" applyNumberFormat="1" applyFont="1" applyAlignment="1">
      <alignment horizontal="right"/>
    </xf>
    <xf numFmtId="44" fontId="8" fillId="0" borderId="0" xfId="75" applyFont="1" applyAlignment="1">
      <alignment horizontal="right"/>
    </xf>
    <xf numFmtId="164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44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44" fontId="8" fillId="0" borderId="0" xfId="0" applyNumberFormat="1" applyFont="1" applyBorder="1" applyAlignment="1">
      <alignment horizontal="right"/>
    </xf>
    <xf numFmtId="44" fontId="8" fillId="0" borderId="0" xfId="75" applyFont="1" applyBorder="1" applyAlignment="1">
      <alignment horizontal="right"/>
    </xf>
    <xf numFmtId="44" fontId="8" fillId="0" borderId="0" xfId="75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8" fontId="8" fillId="0" borderId="0" xfId="51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8" fontId="8" fillId="0" borderId="0" xfId="51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left"/>
    </xf>
    <xf numFmtId="0" fontId="7" fillId="2" borderId="0" xfId="0" applyFont="1" applyFill="1" applyAlignment="1">
      <alignment horizontal="left" wrapText="1"/>
    </xf>
    <xf numFmtId="0" fontId="8" fillId="0" borderId="0" xfId="0" applyFont="1" applyAlignment="1">
      <alignment horizontal="right" wrapText="1"/>
    </xf>
    <xf numFmtId="2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9" fontId="8" fillId="0" borderId="0" xfId="72" applyFont="1" applyAlignment="1">
      <alignment horizontal="right"/>
    </xf>
    <xf numFmtId="9" fontId="8" fillId="0" borderId="0" xfId="72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1" fontId="8" fillId="0" borderId="0" xfId="75" applyNumberFormat="1" applyFont="1" applyAlignment="1">
      <alignment horizontal="right"/>
    </xf>
    <xf numFmtId="44" fontId="8" fillId="0" borderId="0" xfId="75" applyFont="1" applyAlignment="1">
      <alignment horizontal="left"/>
    </xf>
    <xf numFmtId="169" fontId="8" fillId="0" borderId="0" xfId="75" applyNumberFormat="1" applyFont="1" applyAlignment="1">
      <alignment horizontal="right"/>
    </xf>
    <xf numFmtId="1" fontId="8" fillId="0" borderId="0" xfId="75" applyNumberFormat="1" applyFont="1" applyBorder="1" applyAlignment="1">
      <alignment horizontal="right"/>
    </xf>
    <xf numFmtId="170" fontId="8" fillId="0" borderId="0" xfId="75" applyNumberFormat="1" applyFont="1" applyAlignment="1">
      <alignment horizontal="right"/>
    </xf>
    <xf numFmtId="0" fontId="8" fillId="0" borderId="0" xfId="72" applyNumberFormat="1" applyFont="1" applyAlignment="1">
      <alignment horizontal="right"/>
    </xf>
    <xf numFmtId="2" fontId="8" fillId="0" borderId="0" xfId="75" applyNumberFormat="1" applyFont="1" applyAlignment="1">
      <alignment horizontal="right"/>
    </xf>
    <xf numFmtId="1" fontId="8" fillId="0" borderId="0" xfId="75" applyNumberFormat="1" applyFont="1" applyAlignment="1">
      <alignment horizontal="left"/>
    </xf>
    <xf numFmtId="1" fontId="8" fillId="0" borderId="0" xfId="72" applyNumberFormat="1" applyFont="1" applyAlignment="1">
      <alignment horizontal="right"/>
    </xf>
    <xf numFmtId="0" fontId="8" fillId="3" borderId="1" xfId="0" applyFont="1" applyFill="1" applyBorder="1" applyAlignment="1">
      <alignment horizontal="right"/>
    </xf>
    <xf numFmtId="44" fontId="8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8" fontId="8" fillId="0" borderId="0" xfId="72" applyNumberFormat="1" applyFont="1" applyBorder="1" applyAlignment="1">
      <alignment horizontal="right"/>
    </xf>
  </cellXfs>
  <cellStyles count="80">
    <cellStyle name="Comma" xfId="51" builtinId="3"/>
    <cellStyle name="Currency" xfId="7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4" builtinId="9" hidden="1"/>
    <cellStyle name="Followed Hyperlink" xfId="77" builtinId="9" hidden="1"/>
    <cellStyle name="Followed Hyperlink" xfId="7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3" builtinId="8" hidden="1"/>
    <cellStyle name="Hyperlink" xfId="76" builtinId="8" hidden="1"/>
    <cellStyle name="Hyperlink" xfId="78" builtinId="8" hidden="1"/>
    <cellStyle name="Normal" xfId="0" builtinId="0"/>
    <cellStyle name="Percent" xfId="72" builtinId="5"/>
  </cellStyles>
  <dxfs count="159"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" formatCode="0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36" displayName="Table36" ref="A1:L45" totalsRowShown="0" headerRowDxfId="158" dataDxfId="157">
  <autoFilter ref="A1:L45"/>
  <tableColumns count="12">
    <tableColumn id="1" name="County" dataDxfId="156"/>
    <tableColumn id="2" name="# Employees" dataDxfId="155"/>
    <tableColumn id="3" name="# Full Time" dataDxfId="154"/>
    <tableColumn id="9" name="# Part Time" dataDxfId="153"/>
    <tableColumn id="13" name="# Seasonal" dataDxfId="152"/>
    <tableColumn id="12" name="Total 2017 Wages" dataDxfId="151"/>
    <tableColumn id="11" name="FY17 GF Expenses" dataDxfId="150" dataCellStyle="Currency"/>
    <tableColumn id="10" name="FY17 Justice Expenses" dataDxfId="149" dataCellStyle="Currency"/>
    <tableColumn id="5" name="FY17 District Court Expenses" dataDxfId="148" dataCellStyle="Currency"/>
    <tableColumn id="7" name="FY17 Indigent Fund Expenses" dataDxfId="147" dataCellStyle="Currency"/>
    <tableColumn id="6" name="FY17 Revaluation Expenses" dataDxfId="146" dataCellStyle="Currency"/>
    <tableColumn id="4" name="FY17 Junior College Tuition Expenses" dataDxfId="145" dataCellStyle="Currency"/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id="12" name="Table378910111213" displayName="Table378910111213" ref="A1:F45" totalsRowShown="0" headerRowDxfId="37" dataDxfId="36">
  <autoFilter ref="A1:F45"/>
  <tableColumns count="6">
    <tableColumn id="1" name="County" dataDxfId="35"/>
    <tableColumn id="2" name="# Supervised" dataDxfId="34"/>
    <tableColumn id="3" name="Treasurer" dataDxfId="33"/>
    <tableColumn id="6" name="Chief Deputy Current Rate" dataDxfId="32" dataCellStyle="Currency"/>
    <tableColumn id="5" name="CD Years of Experience" dataDxfId="31"/>
    <tableColumn id="4" name="CD Starting Rate" dataDxfId="30"/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id="8" name="Table3789" displayName="Table3789" ref="A1:AB45" totalsRowShown="0" headerRowDxfId="29" dataDxfId="28">
  <autoFilter ref="A1:AB45"/>
  <tableColumns count="28">
    <tableColumn id="1" name="County" dataDxfId="27"/>
    <tableColumn id="2" name="P&amp;Z Director Current Rate" dataDxfId="26"/>
    <tableColumn id="6" name="P&amp;Z Years of Experience" dataDxfId="25"/>
    <tableColumn id="5" name="P&amp;Z Starting Rate" dataDxfId="24"/>
    <tableColumn id="3" name="Public Works Director Current Rate" dataDxfId="23"/>
    <tableColumn id="8" name="PW Years of Experience" dataDxfId="22"/>
    <tableColumn id="7" name="PW Starting Rate" dataDxfId="21"/>
    <tableColumn id="9" name="Road &amp; Bridge Supervisor Current Rate" dataDxfId="20"/>
    <tableColumn id="16" name="R&amp;B Years of Experience" dataDxfId="19"/>
    <tableColumn id="15" name="R&amp;B Starting Rate" dataDxfId="18"/>
    <tableColumn id="11" name="Solid Waste Supervisor Current Rate" dataDxfId="17"/>
    <tableColumn id="18" name="SW Years of Experience" dataDxfId="16"/>
    <tableColumn id="17" name="SW Starting Rate" dataDxfId="15"/>
    <tableColumn id="10" name="Chief Juvenile Probation Officer" dataDxfId="14"/>
    <tableColumn id="20" name="CJP Years of Experience" dataDxfId="13"/>
    <tableColumn id="19" name="CJP Starting Rate" dataDxfId="12"/>
    <tableColumn id="14" name="Misdemeanor Probation Supervisor Current Rate" dataDxfId="11"/>
    <tableColumn id="22" name="MP Years of Experience" dataDxfId="10"/>
    <tableColumn id="21" name="MP Starting Rate" dataDxfId="9"/>
    <tableColumn id="13" name="Weed Supervisor Current Rate" dataDxfId="8"/>
    <tableColumn id="24" name="WS Years of Experience" dataDxfId="7"/>
    <tableColumn id="23" name="WS Starting Rate" dataDxfId="6"/>
    <tableColumn id="12" name="Emergency Mgr Current Rate" dataDxfId="5"/>
    <tableColumn id="28" name="EM Years of Experience" dataDxfId="4" dataCellStyle="Currency"/>
    <tableColumn id="27" name="EM Starting Rate" dataDxfId="3" dataCellStyle="Currency"/>
    <tableColumn id="26" name="IT Director Current Rate" dataDxfId="2" dataCellStyle="Currency"/>
    <tableColumn id="25" name="IT Years of Experience" dataDxfId="1" dataCellStyle="Currency"/>
    <tableColumn id="4" name="IT Starting Rate" dataDxfId="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1" name="Table362" displayName="Table362" ref="A1:K45" totalsRowShown="0" headerRowDxfId="144" dataDxfId="143">
  <autoFilter ref="A1:K45"/>
  <tableColumns count="11">
    <tableColumn id="1" name="County" dataDxfId="142"/>
    <tableColumn id="2" name="2016 Population" dataDxfId="141"/>
    <tableColumn id="8" name="Total Employees" dataDxfId="140"/>
    <tableColumn id="3" name="Assessor" dataDxfId="139"/>
    <tableColumn id="9" name="Clerk" dataDxfId="138"/>
    <tableColumn id="13" name="Comm Chair" dataDxfId="137"/>
    <tableColumn id="12" name="Commissioner" dataDxfId="136"/>
    <tableColumn id="11" name="Coroner" dataDxfId="135"/>
    <tableColumn id="10" name="Prosecuting Attorney" dataDxfId="134"/>
    <tableColumn id="7" name="Sheriff" dataDxfId="133"/>
    <tableColumn id="5" name="Treasurer" dataDxfId="132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13" name="Table3614" displayName="Table3614" ref="A1:AB45" totalsRowShown="0" headerRowDxfId="131" dataDxfId="130">
  <autoFilter ref="A1:AB45"/>
  <tableColumns count="28">
    <tableColumn id="1" name="County" dataDxfId="129"/>
    <tableColumn id="4" name="Hours Required _x000a_for Benefits" dataDxfId="128"/>
    <tableColumn id="2" name="Vacation Days - New" dataDxfId="127"/>
    <tableColumn id="3" name="Vacation Days - 6th Year" dataDxfId="126"/>
    <tableColumn id="9" name="Vacation Days - 11th Year" dataDxfId="125"/>
    <tableColumn id="13" name="Sick Days - New" dataDxfId="124"/>
    <tableColumn id="12" name="Sick Days - 6th Year" dataDxfId="123"/>
    <tableColumn id="11" name="Sick Days - 11th Year" dataDxfId="122"/>
    <tableColumn id="10" name="Additional Holidays" dataDxfId="121"/>
    <tableColumn id="14" name="Carryover of Vacation/Sick Leave?" dataDxfId="120"/>
    <tableColumn id="26" name="Max Vacation_x000a_Days" dataDxfId="119"/>
    <tableColumn id="25" name="Max Sick Leave" dataDxfId="118"/>
    <tableColumn id="24" name="Compensate for Unused?" dataDxfId="117"/>
    <tableColumn id="23" name="Upon Termination Only?" dataDxfId="116"/>
    <tableColumn id="22" name="Max Vacation Days" dataDxfId="115"/>
    <tableColumn id="21" name="Max Sick Leave Days" dataDxfId="114"/>
    <tableColumn id="20" name="Time Off without pay?" dataDxfId="113"/>
    <tableColumn id="19" name="Health Insurance Provider" dataDxfId="112"/>
    <tableColumn id="18" name="Monthly Cost - Employee, no dependents" dataDxfId="111"/>
    <tableColumn id="17" name="Monthly Cost Paid by County" dataDxfId="110"/>
    <tableColumn id="16" name="Monthly Cost Paid by Employee" dataDxfId="109"/>
    <tableColumn id="15" name="Montly Cost - Employee, Spouse, 2 Children" dataDxfId="108"/>
    <tableColumn id="27" name="Family Cost Paid by County" dataDxfId="107"/>
    <tableColumn id="28" name="Family Cost Paid by Employee" dataDxfId="106"/>
    <tableColumn id="34" name="Dental Insurance?" dataDxfId="105"/>
    <tableColumn id="33" name="Vision Insurance?" dataDxfId="104"/>
    <tableColumn id="30" name="Short Term Disability?" dataDxfId="103"/>
    <tableColumn id="32" name="Long Term Disability?" dataDxfId="102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F45" totalsRowShown="0" headerRowDxfId="101" dataDxfId="100">
  <autoFilter ref="A1:F45"/>
  <tableColumns count="6">
    <tableColumn id="1" name="County" dataDxfId="99"/>
    <tableColumn id="2" name="# Supervised" dataDxfId="98"/>
    <tableColumn id="3" name="Assessor" dataDxfId="97"/>
    <tableColumn id="6" name="Chief Deputy Current Rate" dataDxfId="96"/>
    <tableColumn id="7" name="Years of Experience" dataDxfId="95"/>
    <tableColumn id="4" name="Starting Rate" dataDxfId="94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6" name="Table37" displayName="Table37" ref="A1:O45" totalsRowShown="0" headerRowDxfId="93" dataDxfId="92">
  <autoFilter ref="A1:O45"/>
  <tableColumns count="15">
    <tableColumn id="1" name="County" dataDxfId="91"/>
    <tableColumn id="2" name="# Supervised" dataDxfId="90"/>
    <tableColumn id="3" name="Clerk" dataDxfId="89"/>
    <tableColumn id="10" name="Chief Deputy Current Rate" dataDxfId="88"/>
    <tableColumn id="5" name="CD Years of Experience" dataDxfId="87"/>
    <tableColumn id="7" name="CD Starting Rate" dataDxfId="86"/>
    <tableColumn id="9" name="Court Supervisor" dataDxfId="85"/>
    <tableColumn id="6" name="Court Sup Years of Experience" dataDxfId="84"/>
    <tableColumn id="8" name="Court Sup Starting Rate" dataDxfId="83" dataCellStyle="Currency"/>
    <tableColumn id="11" name="Indigent Director" dataDxfId="82"/>
    <tableColumn id="12" name="Indigent Years of Experience" dataDxfId="81"/>
    <tableColumn id="15" name="Indigent Starting Rate" dataDxfId="80"/>
    <tableColumn id="14" name="Elections Supervisor" dataDxfId="79"/>
    <tableColumn id="13" name="Elections Years of Experience" dataDxfId="78"/>
    <tableColumn id="4" name="Elections Starting Rate" dataDxfId="77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7" name="Table378" displayName="Table378" ref="A1:D45" totalsRowShown="0" headerRowDxfId="76" dataDxfId="75">
  <autoFilter ref="A1:D45"/>
  <tableColumns count="4">
    <tableColumn id="1" name="County" dataDxfId="74"/>
    <tableColumn id="2" name="# Supervised" dataDxfId="73"/>
    <tableColumn id="3" name="Commission Chair" dataDxfId="72"/>
    <tableColumn id="4" name="Commissioner" dataDxfId="71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9" name="Table378910" displayName="Table378910" ref="A1:F45" totalsRowShown="0" headerRowDxfId="70" dataDxfId="69">
  <autoFilter ref="A1:F45"/>
  <tableColumns count="6">
    <tableColumn id="1" name="County" dataDxfId="68"/>
    <tableColumn id="2" name="# Supervised" dataDxfId="67"/>
    <tableColumn id="3" name="Coroner" dataDxfId="66"/>
    <tableColumn id="5" name="Chief Deputy Current Rate" dataDxfId="65"/>
    <tableColumn id="6" name="CD Year of Experience" dataDxfId="64"/>
    <tableColumn id="4" name="CD Starting Rate" dataDxfId="63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10" name="Table37891011" displayName="Table37891011" ref="A1:F45" totalsRowShown="0" headerRowDxfId="62" dataDxfId="61">
  <autoFilter ref="A1:F45"/>
  <tableColumns count="6">
    <tableColumn id="1" name="County" dataDxfId="60"/>
    <tableColumn id="2" name="# Supervised" dataDxfId="59"/>
    <tableColumn id="3" name="Prosecuting Attorney" dataDxfId="58"/>
    <tableColumn id="7" name="Chief Deputy Current Rate" dataDxfId="57"/>
    <tableColumn id="6" name="CD Years of Experience" dataDxfId="56"/>
    <tableColumn id="4" name="Chief Deputy Starting Rate" dataDxfId="55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11" name="Table3789101112" displayName="Table3789101112" ref="A1:O45" totalsRowShown="0" headerRowDxfId="54" dataDxfId="53">
  <autoFilter ref="A1:O45"/>
  <tableColumns count="15">
    <tableColumn id="1" name="County" dataDxfId="52"/>
    <tableColumn id="2" name="# Supervised" dataDxfId="51"/>
    <tableColumn id="3" name="Sheriff" dataDxfId="50"/>
    <tableColumn id="4" name="Chief Deputy Current Rate" dataDxfId="49"/>
    <tableColumn id="13" name="CD Years of Experience" dataDxfId="48"/>
    <tableColumn id="8" name="CD Starting Rate" dataDxfId="47"/>
    <tableColumn id="9" name="Jail Administrator Current Rate" dataDxfId="46"/>
    <tableColumn id="15" name="JA Years of Experience" dataDxfId="45"/>
    <tableColumn id="14" name="JA Starting Rate" dataDxfId="44"/>
    <tableColumn id="6" name="Detective/Investigator Min" dataDxfId="43"/>
    <tableColumn id="10" name="Detective/Investigator Max2" dataDxfId="42"/>
    <tableColumn id="5" name="Dispatcher Min" dataDxfId="41"/>
    <tableColumn id="12" name="Dispatcher Max" dataDxfId="40"/>
    <tableColumn id="7" name="Patrol Deputy Min" dataDxfId="39"/>
    <tableColumn id="11" name="Patrol Deputy Max2" dataDxfId="38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abSelected="1" topLeftCell="A2" zoomScale="160" zoomScaleNormal="160" zoomScalePageLayoutView="160" workbookViewId="0">
      <selection activeCell="A17" sqref="A17"/>
    </sheetView>
  </sheetViews>
  <sheetFormatPr defaultColWidth="10.875" defaultRowHeight="15"/>
  <cols>
    <col min="1" max="1" width="11" style="3" customWidth="1"/>
    <col min="2" max="5" width="10.875" style="3" customWidth="1"/>
    <col min="6" max="12" width="15" style="3" customWidth="1"/>
    <col min="13" max="16384" width="10.875" style="3"/>
  </cols>
  <sheetData>
    <row r="1" spans="1:13">
      <c r="A1" s="1" t="s">
        <v>0</v>
      </c>
      <c r="B1" s="1" t="s">
        <v>47</v>
      </c>
      <c r="C1" s="1" t="s">
        <v>48</v>
      </c>
      <c r="D1" s="1" t="s">
        <v>49</v>
      </c>
      <c r="E1" s="1" t="s">
        <v>50</v>
      </c>
      <c r="F1" s="1" t="s">
        <v>96</v>
      </c>
      <c r="G1" s="1" t="s">
        <v>97</v>
      </c>
      <c r="H1" s="1" t="s">
        <v>98</v>
      </c>
      <c r="I1" s="1" t="s">
        <v>99</v>
      </c>
      <c r="J1" s="1" t="s">
        <v>100</v>
      </c>
      <c r="K1" s="1" t="s">
        <v>101</v>
      </c>
      <c r="L1" s="1" t="s">
        <v>102</v>
      </c>
      <c r="M1" s="2"/>
    </row>
    <row r="2" spans="1:13">
      <c r="A2" s="4" t="s">
        <v>1</v>
      </c>
      <c r="B2" s="5">
        <v>1824</v>
      </c>
      <c r="C2" s="5">
        <v>1737</v>
      </c>
      <c r="D2" s="5">
        <v>87</v>
      </c>
      <c r="E2" s="5">
        <v>6</v>
      </c>
      <c r="F2" s="6">
        <v>81903276.609999999</v>
      </c>
      <c r="G2" s="6">
        <v>135865321.97</v>
      </c>
      <c r="H2" s="6">
        <v>0</v>
      </c>
      <c r="I2" s="6">
        <v>6011426.9900000002</v>
      </c>
      <c r="J2" s="6">
        <v>7999807.46</v>
      </c>
      <c r="K2" s="6">
        <v>3042987.1</v>
      </c>
      <c r="L2" s="6">
        <v>0</v>
      </c>
      <c r="M2" s="8"/>
    </row>
    <row r="3" spans="1:13">
      <c r="A3" s="2" t="s">
        <v>2</v>
      </c>
      <c r="B3" s="5">
        <v>81</v>
      </c>
      <c r="C3" s="9">
        <v>62</v>
      </c>
      <c r="D3" s="9">
        <v>4</v>
      </c>
      <c r="E3" s="9">
        <v>15</v>
      </c>
      <c r="F3" s="10">
        <v>2730916</v>
      </c>
      <c r="G3" s="6">
        <v>1016361</v>
      </c>
      <c r="H3" s="6">
        <v>1943764</v>
      </c>
      <c r="I3" s="6">
        <v>199287</v>
      </c>
      <c r="J3" s="6">
        <v>256164</v>
      </c>
      <c r="K3" s="6">
        <v>191353</v>
      </c>
      <c r="L3" s="6">
        <v>7000</v>
      </c>
      <c r="M3" s="8"/>
    </row>
    <row r="4" spans="1:13">
      <c r="A4" s="2" t="s">
        <v>3</v>
      </c>
      <c r="B4" s="5">
        <v>424</v>
      </c>
      <c r="C4" s="9">
        <v>368</v>
      </c>
      <c r="D4" s="9">
        <v>51</v>
      </c>
      <c r="E4" s="9">
        <v>5</v>
      </c>
      <c r="F4" s="10">
        <v>15709215.32</v>
      </c>
      <c r="G4" s="6">
        <v>17309013</v>
      </c>
      <c r="H4" s="6">
        <v>12044298</v>
      </c>
      <c r="I4" s="6">
        <v>2671956</v>
      </c>
      <c r="J4" s="6">
        <v>2559195</v>
      </c>
      <c r="K4" s="6">
        <v>1154788</v>
      </c>
      <c r="L4" s="6">
        <v>108200</v>
      </c>
      <c r="M4" s="8"/>
    </row>
    <row r="5" spans="1:13">
      <c r="A5" s="2" t="s">
        <v>4</v>
      </c>
      <c r="B5" s="5">
        <v>73</v>
      </c>
      <c r="C5" s="9">
        <v>53</v>
      </c>
      <c r="D5" s="9">
        <v>20</v>
      </c>
      <c r="E5" s="9">
        <v>4</v>
      </c>
      <c r="F5" s="10">
        <v>2375944.21</v>
      </c>
      <c r="G5" s="6">
        <v>2770037.47</v>
      </c>
      <c r="H5" s="6">
        <v>0</v>
      </c>
      <c r="I5" s="6">
        <v>345298.33</v>
      </c>
      <c r="J5" s="6">
        <v>139691.69</v>
      </c>
      <c r="K5" s="6">
        <v>197475.66</v>
      </c>
      <c r="L5" s="6">
        <v>28900</v>
      </c>
      <c r="M5" s="8"/>
    </row>
    <row r="6" spans="1:13">
      <c r="A6" s="2" t="s">
        <v>5</v>
      </c>
      <c r="B6" s="5">
        <v>83</v>
      </c>
      <c r="C6" s="9">
        <v>65</v>
      </c>
      <c r="D6" s="9">
        <v>18</v>
      </c>
      <c r="E6" s="9">
        <v>8</v>
      </c>
      <c r="F6" s="10">
        <v>2208732.02</v>
      </c>
      <c r="G6" s="6">
        <v>1177202.24</v>
      </c>
      <c r="H6" s="6">
        <v>2102028.9300000002</v>
      </c>
      <c r="I6" s="6">
        <v>253807.18</v>
      </c>
      <c r="J6" s="6">
        <v>160597.14000000001</v>
      </c>
      <c r="K6" s="6">
        <v>286117.13</v>
      </c>
      <c r="L6" s="6">
        <v>65224</v>
      </c>
      <c r="M6" s="8"/>
    </row>
    <row r="7" spans="1:13">
      <c r="A7" s="2" t="s">
        <v>6</v>
      </c>
      <c r="B7" s="5">
        <v>268</v>
      </c>
      <c r="C7" s="9">
        <v>229</v>
      </c>
      <c r="D7" s="9">
        <v>39</v>
      </c>
      <c r="E7" s="9">
        <v>6</v>
      </c>
      <c r="F7" s="10">
        <v>8916846.6099999994</v>
      </c>
      <c r="G7" s="6">
        <v>6530973</v>
      </c>
      <c r="H7" s="6">
        <v>6532419</v>
      </c>
      <c r="I7" s="6">
        <v>1273843</v>
      </c>
      <c r="J7" s="6">
        <v>1067549</v>
      </c>
      <c r="K7" s="6">
        <v>421007</v>
      </c>
      <c r="L7" s="6">
        <v>126650</v>
      </c>
      <c r="M7" s="8"/>
    </row>
    <row r="8" spans="1:13">
      <c r="A8" s="2" t="s">
        <v>7</v>
      </c>
      <c r="B8" s="5">
        <v>177</v>
      </c>
      <c r="C8" s="9">
        <v>172</v>
      </c>
      <c r="D8" s="9">
        <v>1</v>
      </c>
      <c r="E8" s="9">
        <v>4</v>
      </c>
      <c r="F8" s="10">
        <v>8237412.7000000002</v>
      </c>
      <c r="G8" s="6">
        <v>14849643.01</v>
      </c>
      <c r="H8" s="6">
        <v>0</v>
      </c>
      <c r="I8" s="6">
        <v>204495.64</v>
      </c>
      <c r="J8" s="6">
        <v>335289.05</v>
      </c>
      <c r="K8" s="6">
        <v>457057.05</v>
      </c>
      <c r="L8" s="6">
        <v>144900</v>
      </c>
      <c r="M8" s="8"/>
    </row>
    <row r="9" spans="1:13">
      <c r="A9" s="2" t="s">
        <v>8</v>
      </c>
      <c r="B9" s="5">
        <v>110</v>
      </c>
      <c r="C9" s="9">
        <v>77</v>
      </c>
      <c r="D9" s="9">
        <v>33</v>
      </c>
      <c r="E9" s="9">
        <v>13</v>
      </c>
      <c r="F9" s="10">
        <v>2855539.16</v>
      </c>
      <c r="G9" s="6">
        <v>1821533.94</v>
      </c>
      <c r="H9" s="6">
        <v>2016618.13</v>
      </c>
      <c r="I9" s="6">
        <v>349563.9</v>
      </c>
      <c r="J9" s="6">
        <v>174521.72</v>
      </c>
      <c r="K9" s="6">
        <v>272270.78999999998</v>
      </c>
      <c r="L9" s="6">
        <v>21945</v>
      </c>
      <c r="M9" s="8"/>
    </row>
    <row r="10" spans="1:13">
      <c r="A10" s="2" t="s">
        <v>9</v>
      </c>
      <c r="B10" s="5">
        <v>428</v>
      </c>
      <c r="C10" s="5">
        <v>376</v>
      </c>
      <c r="D10" s="5">
        <v>9</v>
      </c>
      <c r="E10" s="5">
        <v>9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8"/>
    </row>
    <row r="11" spans="1:13">
      <c r="A11" s="2" t="s">
        <v>10</v>
      </c>
      <c r="B11" s="5">
        <v>578</v>
      </c>
      <c r="C11" s="9">
        <v>509</v>
      </c>
      <c r="D11" s="9">
        <v>36</v>
      </c>
      <c r="E11" s="9">
        <v>33</v>
      </c>
      <c r="F11" s="10">
        <v>21837532.010000002</v>
      </c>
      <c r="G11" s="6">
        <v>3523130.4</v>
      </c>
      <c r="H11" s="6">
        <v>25086812.5</v>
      </c>
      <c r="I11" s="6">
        <v>4558219.0999999996</v>
      </c>
      <c r="J11" s="6">
        <v>998511.82</v>
      </c>
      <c r="K11" s="6">
        <v>1238421.44</v>
      </c>
      <c r="L11" s="6">
        <v>231550</v>
      </c>
      <c r="M11" s="8"/>
    </row>
    <row r="12" spans="1:13">
      <c r="A12" s="2" t="s">
        <v>11</v>
      </c>
      <c r="B12" s="5">
        <v>142</v>
      </c>
      <c r="C12" s="9">
        <v>113</v>
      </c>
      <c r="D12" s="9">
        <v>29</v>
      </c>
      <c r="E12" s="9">
        <v>2</v>
      </c>
      <c r="F12" s="10">
        <v>3965937.6</v>
      </c>
      <c r="G12" s="6">
        <v>1928620</v>
      </c>
      <c r="H12" s="6">
        <v>2932948</v>
      </c>
      <c r="I12" s="6">
        <v>278985</v>
      </c>
      <c r="J12" s="6">
        <v>110637</v>
      </c>
      <c r="K12" s="6">
        <v>260614</v>
      </c>
      <c r="L12" s="6">
        <v>82646</v>
      </c>
      <c r="M12" s="8"/>
    </row>
    <row r="13" spans="1:13">
      <c r="A13" s="2" t="s">
        <v>12</v>
      </c>
      <c r="B13" s="5">
        <v>50</v>
      </c>
      <c r="C13" s="9">
        <v>38</v>
      </c>
      <c r="D13" s="9">
        <v>12</v>
      </c>
      <c r="E13" s="9">
        <v>12</v>
      </c>
      <c r="F13" s="10">
        <v>1378762.99</v>
      </c>
      <c r="G13" s="6">
        <v>3846393.2</v>
      </c>
      <c r="H13" s="6">
        <v>1067918.5</v>
      </c>
      <c r="I13" s="6">
        <v>137758.34</v>
      </c>
      <c r="J13" s="6">
        <v>150414.63</v>
      </c>
      <c r="K13" s="6">
        <v>24501.61</v>
      </c>
      <c r="L13" s="6">
        <v>9650</v>
      </c>
      <c r="M13" s="8"/>
    </row>
    <row r="14" spans="1:13">
      <c r="A14" s="2" t="s">
        <v>13</v>
      </c>
      <c r="B14" s="5" t="s">
        <v>91</v>
      </c>
      <c r="C14" s="9" t="s">
        <v>91</v>
      </c>
      <c r="D14" s="9" t="s">
        <v>91</v>
      </c>
      <c r="E14" s="9" t="s">
        <v>91</v>
      </c>
      <c r="F14" s="6" t="s">
        <v>91</v>
      </c>
      <c r="G14" s="6" t="s">
        <v>91</v>
      </c>
      <c r="H14" s="6" t="s">
        <v>91</v>
      </c>
      <c r="I14" s="6" t="s">
        <v>91</v>
      </c>
      <c r="J14" s="6" t="s">
        <v>91</v>
      </c>
      <c r="K14" s="6" t="s">
        <v>91</v>
      </c>
      <c r="L14" s="6" t="s">
        <v>91</v>
      </c>
      <c r="M14" s="8"/>
    </row>
    <row r="15" spans="1:13">
      <c r="A15" s="2" t="s">
        <v>14</v>
      </c>
      <c r="B15" s="5">
        <v>856</v>
      </c>
      <c r="C15" s="5">
        <v>778</v>
      </c>
      <c r="D15" s="5">
        <v>74</v>
      </c>
      <c r="E15" s="5">
        <v>4</v>
      </c>
      <c r="F15" s="10">
        <v>38243428</v>
      </c>
      <c r="G15" s="6">
        <v>25597898</v>
      </c>
      <c r="H15" s="6">
        <v>27007211</v>
      </c>
      <c r="I15" s="6">
        <v>8263218</v>
      </c>
      <c r="J15" s="6">
        <v>3746592</v>
      </c>
      <c r="K15" s="6">
        <v>2499617</v>
      </c>
      <c r="L15" s="6">
        <v>0</v>
      </c>
      <c r="M15" s="8"/>
    </row>
    <row r="16" spans="1:13">
      <c r="A16" s="2" t="s">
        <v>15</v>
      </c>
      <c r="B16" s="5">
        <v>113</v>
      </c>
      <c r="C16" s="9">
        <v>85</v>
      </c>
      <c r="D16" s="9">
        <v>22</v>
      </c>
      <c r="E16" s="9">
        <v>6</v>
      </c>
      <c r="F16" s="10">
        <v>3273811.27</v>
      </c>
      <c r="G16" s="6">
        <v>2065122.79</v>
      </c>
      <c r="H16" s="6">
        <v>2722095</v>
      </c>
      <c r="I16" s="6">
        <v>467430</v>
      </c>
      <c r="J16" s="6">
        <v>211316.11</v>
      </c>
      <c r="K16" s="6">
        <v>97932.93</v>
      </c>
      <c r="L16" s="6">
        <v>40800</v>
      </c>
      <c r="M16" s="8"/>
    </row>
    <row r="17" spans="1:13">
      <c r="A17" s="2" t="s">
        <v>16</v>
      </c>
      <c r="B17" s="5">
        <v>196</v>
      </c>
      <c r="C17" s="9">
        <v>148</v>
      </c>
      <c r="D17" s="9">
        <v>48</v>
      </c>
      <c r="E17" s="9">
        <v>4</v>
      </c>
      <c r="F17" s="10">
        <v>5468170.0499999998</v>
      </c>
      <c r="G17" s="6">
        <v>3261025.41</v>
      </c>
      <c r="H17" s="6">
        <v>7828539.4100000001</v>
      </c>
      <c r="I17" s="6">
        <v>247123.65</v>
      </c>
      <c r="J17" s="6">
        <v>484423.38</v>
      </c>
      <c r="K17" s="6">
        <v>205502.53</v>
      </c>
      <c r="L17" s="6">
        <v>235650</v>
      </c>
      <c r="M17" s="8"/>
    </row>
    <row r="18" spans="1:13">
      <c r="A18" s="4" t="s">
        <v>17</v>
      </c>
      <c r="B18" s="5">
        <v>39</v>
      </c>
      <c r="C18" s="9">
        <v>26</v>
      </c>
      <c r="D18" s="9">
        <v>13</v>
      </c>
      <c r="E18" s="9">
        <v>3</v>
      </c>
      <c r="F18" s="10">
        <v>978501.24</v>
      </c>
      <c r="G18" s="6">
        <v>826308.4</v>
      </c>
      <c r="H18" s="6">
        <v>196079.63</v>
      </c>
      <c r="I18" s="6">
        <v>71942.27</v>
      </c>
      <c r="J18" s="6">
        <v>9687.41</v>
      </c>
      <c r="K18" s="6">
        <v>31193.89</v>
      </c>
      <c r="L18" s="6">
        <v>400</v>
      </c>
      <c r="M18" s="8"/>
    </row>
    <row r="19" spans="1:13">
      <c r="A19" s="2" t="s">
        <v>18</v>
      </c>
      <c r="B19" s="5">
        <v>168</v>
      </c>
      <c r="C19" s="9">
        <v>97</v>
      </c>
      <c r="D19" s="9">
        <v>71</v>
      </c>
      <c r="E19" s="9">
        <v>4</v>
      </c>
      <c r="F19" s="10">
        <v>3478113.4</v>
      </c>
      <c r="G19" s="6">
        <v>2039267.16</v>
      </c>
      <c r="H19" s="6">
        <v>2509246.9500000002</v>
      </c>
      <c r="I19" s="6">
        <v>302361.27</v>
      </c>
      <c r="J19" s="6">
        <v>412218.62</v>
      </c>
      <c r="K19" s="6">
        <v>108857.28</v>
      </c>
      <c r="L19" s="6">
        <v>5750</v>
      </c>
      <c r="M19" s="8"/>
    </row>
    <row r="20" spans="1:13">
      <c r="A20" s="2" t="s">
        <v>19</v>
      </c>
      <c r="B20" s="5">
        <v>48</v>
      </c>
      <c r="C20" s="9">
        <v>41</v>
      </c>
      <c r="D20" s="9">
        <v>7</v>
      </c>
      <c r="E20" s="9">
        <v>5</v>
      </c>
      <c r="F20" s="10">
        <v>1489277.89</v>
      </c>
      <c r="G20" s="6">
        <v>2461921.44</v>
      </c>
      <c r="H20" s="6">
        <v>0</v>
      </c>
      <c r="I20" s="6">
        <v>125660.11</v>
      </c>
      <c r="J20" s="6">
        <v>58441.54</v>
      </c>
      <c r="K20" s="6">
        <v>125839.03999999999</v>
      </c>
      <c r="L20" s="6">
        <v>17675</v>
      </c>
      <c r="M20" s="8"/>
    </row>
    <row r="21" spans="1:13">
      <c r="A21" s="2" t="s">
        <v>20</v>
      </c>
      <c r="B21" s="5">
        <v>205</v>
      </c>
      <c r="C21" s="9">
        <v>164</v>
      </c>
      <c r="D21" s="9">
        <v>41</v>
      </c>
      <c r="E21" s="9">
        <v>1</v>
      </c>
      <c r="F21" s="10">
        <v>5452405.6600000001</v>
      </c>
      <c r="G21" s="6">
        <v>2287707.12</v>
      </c>
      <c r="H21" s="6">
        <v>3739347.52</v>
      </c>
      <c r="I21" s="6">
        <v>739763.87</v>
      </c>
      <c r="J21" s="6">
        <v>104186.96</v>
      </c>
      <c r="K21" s="6">
        <v>297988.31</v>
      </c>
      <c r="L21" s="6">
        <v>83152</v>
      </c>
      <c r="M21" s="8"/>
    </row>
    <row r="22" spans="1:13">
      <c r="A22" s="2" t="s">
        <v>21</v>
      </c>
      <c r="B22" s="5">
        <v>128</v>
      </c>
      <c r="C22" s="9">
        <v>64</v>
      </c>
      <c r="D22" s="9">
        <v>60</v>
      </c>
      <c r="E22" s="9">
        <v>4</v>
      </c>
      <c r="F22" s="10">
        <v>2728687.55</v>
      </c>
      <c r="G22" s="6">
        <v>3569008.13</v>
      </c>
      <c r="H22" s="6">
        <v>2289945.3199999998</v>
      </c>
      <c r="I22" s="6">
        <v>307829.84000000003</v>
      </c>
      <c r="J22" s="6">
        <v>2238005.91</v>
      </c>
      <c r="K22" s="6">
        <v>255145.95</v>
      </c>
      <c r="L22" s="6">
        <v>25100</v>
      </c>
      <c r="M22" s="8"/>
    </row>
    <row r="23" spans="1:13">
      <c r="A23" s="2" t="s">
        <v>22</v>
      </c>
      <c r="B23" s="5">
        <v>278</v>
      </c>
      <c r="C23" s="9">
        <v>151</v>
      </c>
      <c r="D23" s="9">
        <v>127</v>
      </c>
      <c r="E23" s="9">
        <v>50</v>
      </c>
      <c r="F23" s="10">
        <v>7544581.0599999996</v>
      </c>
      <c r="G23" s="6">
        <v>2877050.71</v>
      </c>
      <c r="H23" s="6">
        <v>3844522.08</v>
      </c>
      <c r="I23" s="6">
        <v>904517.3</v>
      </c>
      <c r="J23" s="6">
        <v>198147.22</v>
      </c>
      <c r="K23" s="6">
        <v>343511.39</v>
      </c>
      <c r="L23" s="6">
        <v>41900</v>
      </c>
      <c r="M23" s="8"/>
    </row>
    <row r="24" spans="1:13">
      <c r="A24" s="2" t="s">
        <v>23</v>
      </c>
      <c r="B24" s="5">
        <v>126</v>
      </c>
      <c r="C24" s="9">
        <v>102</v>
      </c>
      <c r="D24" s="9">
        <v>24</v>
      </c>
      <c r="E24" s="9">
        <v>2</v>
      </c>
      <c r="F24" s="10">
        <v>3712041.01</v>
      </c>
      <c r="G24" s="6">
        <v>2230921.29</v>
      </c>
      <c r="H24" s="6">
        <v>2857444.66</v>
      </c>
      <c r="I24" s="6">
        <v>256285.77</v>
      </c>
      <c r="J24" s="6">
        <v>511487.12</v>
      </c>
      <c r="K24" s="6">
        <v>248636.72</v>
      </c>
      <c r="L24" s="6">
        <v>41750</v>
      </c>
      <c r="M24" s="8"/>
    </row>
    <row r="25" spans="1:13">
      <c r="A25" s="2" t="s">
        <v>24</v>
      </c>
      <c r="B25" s="5">
        <v>114</v>
      </c>
      <c r="C25" s="9">
        <v>93</v>
      </c>
      <c r="D25" s="9">
        <v>21</v>
      </c>
      <c r="E25" s="9">
        <v>0</v>
      </c>
      <c r="F25" s="10">
        <v>3771078.54</v>
      </c>
      <c r="G25" s="6">
        <v>1945466.03</v>
      </c>
      <c r="H25" s="6">
        <v>183587.69</v>
      </c>
      <c r="I25" s="6">
        <v>131759.22</v>
      </c>
      <c r="J25" s="6">
        <v>863262.26</v>
      </c>
      <c r="K25" s="6">
        <v>160375.12</v>
      </c>
      <c r="L25" s="6">
        <v>157950</v>
      </c>
      <c r="M25" s="8"/>
    </row>
    <row r="26" spans="1:13">
      <c r="A26" s="2" t="s">
        <v>25</v>
      </c>
      <c r="B26" s="5">
        <v>124</v>
      </c>
      <c r="C26" s="9">
        <v>109</v>
      </c>
      <c r="D26" s="9">
        <v>15</v>
      </c>
      <c r="E26" s="9">
        <v>2</v>
      </c>
      <c r="F26" s="10">
        <v>3400814.96</v>
      </c>
      <c r="G26" s="10">
        <v>5639569.8300000001</v>
      </c>
      <c r="H26" s="6">
        <v>0</v>
      </c>
      <c r="I26" s="6">
        <v>209158.57</v>
      </c>
      <c r="J26" s="6">
        <v>335959.05</v>
      </c>
      <c r="K26" s="6">
        <v>313147.2</v>
      </c>
      <c r="L26" s="6">
        <v>16100</v>
      </c>
      <c r="M26" s="8"/>
    </row>
    <row r="27" spans="1:13">
      <c r="A27" s="2" t="s">
        <v>26</v>
      </c>
      <c r="B27" s="5">
        <v>179</v>
      </c>
      <c r="C27" s="9">
        <v>143</v>
      </c>
      <c r="D27" s="9">
        <v>36</v>
      </c>
      <c r="E27" s="9">
        <v>2</v>
      </c>
      <c r="F27" s="10">
        <v>4682697.21</v>
      </c>
      <c r="G27" s="6">
        <v>2794664.93</v>
      </c>
      <c r="H27" s="6">
        <v>6361828.25</v>
      </c>
      <c r="I27" s="6">
        <v>1367600.81</v>
      </c>
      <c r="J27" s="6">
        <v>339877.69</v>
      </c>
      <c r="K27" s="6">
        <v>212742.07</v>
      </c>
      <c r="L27" s="6">
        <v>120420</v>
      </c>
      <c r="M27" s="8"/>
    </row>
    <row r="28" spans="1:13">
      <c r="A28" s="2" t="s">
        <v>27</v>
      </c>
      <c r="B28" s="5">
        <v>160</v>
      </c>
      <c r="C28" s="9">
        <v>119</v>
      </c>
      <c r="D28" s="9">
        <v>41</v>
      </c>
      <c r="E28" s="9">
        <v>0</v>
      </c>
      <c r="F28" s="10">
        <v>4062337.04</v>
      </c>
      <c r="G28" s="6">
        <v>3325325.94</v>
      </c>
      <c r="H28" s="6">
        <v>4339980.0999999996</v>
      </c>
      <c r="I28" s="6">
        <v>884826.65</v>
      </c>
      <c r="J28" s="6">
        <v>929604.98</v>
      </c>
      <c r="K28" s="6">
        <v>365852.22</v>
      </c>
      <c r="L28" s="6">
        <v>0</v>
      </c>
      <c r="M28" s="8"/>
    </row>
    <row r="29" spans="1:13">
      <c r="A29" s="2" t="s">
        <v>28</v>
      </c>
      <c r="B29" s="5" t="s">
        <v>91</v>
      </c>
      <c r="C29" s="9" t="s">
        <v>91</v>
      </c>
      <c r="D29" s="9" t="s">
        <v>91</v>
      </c>
      <c r="E29" s="9" t="s">
        <v>91</v>
      </c>
      <c r="F29" s="6" t="s">
        <v>91</v>
      </c>
      <c r="G29" s="6" t="s">
        <v>91</v>
      </c>
      <c r="H29" s="6" t="s">
        <v>91</v>
      </c>
      <c r="I29" s="6" t="s">
        <v>91</v>
      </c>
      <c r="J29" s="6" t="s">
        <v>91</v>
      </c>
      <c r="K29" s="6" t="s">
        <v>91</v>
      </c>
      <c r="L29" s="6" t="s">
        <v>91</v>
      </c>
      <c r="M29" s="8"/>
    </row>
    <row r="30" spans="1:13">
      <c r="A30" s="2" t="s">
        <v>29</v>
      </c>
      <c r="B30" s="5">
        <v>171</v>
      </c>
      <c r="C30" s="9">
        <v>140</v>
      </c>
      <c r="D30" s="9">
        <v>25</v>
      </c>
      <c r="E30" s="9">
        <v>6</v>
      </c>
      <c r="F30" s="10">
        <v>7265205.2300000004</v>
      </c>
      <c r="G30" s="6">
        <v>4284230.7</v>
      </c>
      <c r="H30" s="6">
        <v>6922833.1799999997</v>
      </c>
      <c r="I30" s="6">
        <v>202053.75</v>
      </c>
      <c r="J30" s="6">
        <v>391873.97</v>
      </c>
      <c r="K30" s="6">
        <v>593960.87</v>
      </c>
      <c r="L30" s="6">
        <v>28300</v>
      </c>
      <c r="M30" s="8"/>
    </row>
    <row r="31" spans="1:13">
      <c r="A31" s="2" t="s">
        <v>30</v>
      </c>
      <c r="B31" s="5">
        <v>92</v>
      </c>
      <c r="C31" s="9">
        <v>85</v>
      </c>
      <c r="D31" s="9">
        <v>7</v>
      </c>
      <c r="E31" s="11">
        <v>4</v>
      </c>
      <c r="F31" s="10">
        <v>3077256.7</v>
      </c>
      <c r="G31" s="6">
        <v>3880560.93</v>
      </c>
      <c r="H31" s="6">
        <v>0</v>
      </c>
      <c r="I31" s="6">
        <v>249496.48</v>
      </c>
      <c r="J31" s="6">
        <v>167586.12</v>
      </c>
      <c r="K31" s="6">
        <v>227869.18</v>
      </c>
      <c r="L31" s="6">
        <v>41000</v>
      </c>
      <c r="M31" s="8"/>
    </row>
    <row r="32" spans="1:13">
      <c r="A32" s="2" t="s">
        <v>31</v>
      </c>
      <c r="B32" s="5">
        <v>44</v>
      </c>
      <c r="C32" s="9">
        <v>34</v>
      </c>
      <c r="D32" s="9">
        <v>10</v>
      </c>
      <c r="E32" s="9">
        <v>0</v>
      </c>
      <c r="F32" s="10">
        <v>1023824.6</v>
      </c>
      <c r="G32" s="6">
        <v>714862.95</v>
      </c>
      <c r="H32" s="6">
        <v>1076082.49</v>
      </c>
      <c r="I32" s="6">
        <v>100326.7</v>
      </c>
      <c r="J32" s="6">
        <v>217828.54</v>
      </c>
      <c r="K32" s="6">
        <v>69322.44</v>
      </c>
      <c r="L32" s="6">
        <v>2750</v>
      </c>
      <c r="M32" s="8"/>
    </row>
    <row r="33" spans="1:13">
      <c r="A33" s="2" t="s">
        <v>32</v>
      </c>
      <c r="B33" s="5">
        <v>37</v>
      </c>
      <c r="C33" s="9">
        <v>31</v>
      </c>
      <c r="D33" s="9">
        <v>6</v>
      </c>
      <c r="E33" s="9">
        <v>0</v>
      </c>
      <c r="F33" s="10">
        <v>940049</v>
      </c>
      <c r="G33" s="6">
        <v>2083767</v>
      </c>
      <c r="H33" s="6">
        <v>0</v>
      </c>
      <c r="I33" s="6">
        <v>116466</v>
      </c>
      <c r="J33" s="6">
        <v>173573</v>
      </c>
      <c r="K33" s="6">
        <v>46716</v>
      </c>
      <c r="L33" s="6">
        <v>65150</v>
      </c>
      <c r="M33" s="8"/>
    </row>
    <row r="34" spans="1:13">
      <c r="A34" s="2" t="s">
        <v>33</v>
      </c>
      <c r="B34" s="5">
        <v>216</v>
      </c>
      <c r="C34" s="9">
        <v>175</v>
      </c>
      <c r="D34" s="9">
        <v>41</v>
      </c>
      <c r="E34" s="9">
        <v>9</v>
      </c>
      <c r="F34" s="10">
        <v>7224785</v>
      </c>
      <c r="G34" s="6">
        <v>5523389</v>
      </c>
      <c r="H34" s="6">
        <v>4553582</v>
      </c>
      <c r="I34" s="6">
        <v>822506</v>
      </c>
      <c r="J34" s="6">
        <v>406655</v>
      </c>
      <c r="K34" s="6">
        <v>592883</v>
      </c>
      <c r="L34" s="6">
        <v>78600</v>
      </c>
      <c r="M34" s="8"/>
    </row>
    <row r="35" spans="1:13">
      <c r="A35" s="2" t="s">
        <v>34</v>
      </c>
      <c r="B35" s="5">
        <v>145</v>
      </c>
      <c r="C35" s="9">
        <v>94</v>
      </c>
      <c r="D35" s="9">
        <v>51</v>
      </c>
      <c r="E35" s="9">
        <v>1</v>
      </c>
      <c r="F35" s="10">
        <v>3475901.59</v>
      </c>
      <c r="G35" s="6">
        <v>1956728.69</v>
      </c>
      <c r="H35" s="6">
        <v>5057759.2</v>
      </c>
      <c r="I35" s="6">
        <v>3699622.55</v>
      </c>
      <c r="J35" s="6">
        <v>592335.62</v>
      </c>
      <c r="K35" s="6">
        <v>349018.4</v>
      </c>
      <c r="L35" s="6">
        <v>235900</v>
      </c>
      <c r="M35" s="8"/>
    </row>
    <row r="36" spans="1:13">
      <c r="A36" s="2" t="s">
        <v>35</v>
      </c>
      <c r="B36" s="5">
        <v>249</v>
      </c>
      <c r="C36" s="9">
        <v>215</v>
      </c>
      <c r="D36" s="9">
        <v>34</v>
      </c>
      <c r="E36" s="11">
        <v>0</v>
      </c>
      <c r="F36" s="10">
        <v>9562289.7799999993</v>
      </c>
      <c r="G36" s="6">
        <v>5912471.1100000003</v>
      </c>
      <c r="H36" s="6">
        <v>9326111</v>
      </c>
      <c r="I36" s="6">
        <v>552140.53</v>
      </c>
      <c r="J36" s="6">
        <v>300312.57</v>
      </c>
      <c r="K36" s="6">
        <v>475518.32</v>
      </c>
      <c r="L36" s="6">
        <v>12250</v>
      </c>
      <c r="M36" s="8"/>
    </row>
    <row r="37" spans="1:13">
      <c r="A37" s="2" t="s">
        <v>36</v>
      </c>
      <c r="B37" s="5">
        <v>101</v>
      </c>
      <c r="C37" s="9">
        <v>50</v>
      </c>
      <c r="D37" s="9">
        <v>50</v>
      </c>
      <c r="E37" s="9">
        <v>1</v>
      </c>
      <c r="F37" s="10">
        <v>1725403.37</v>
      </c>
      <c r="G37" s="6">
        <v>931685</v>
      </c>
      <c r="H37" s="6">
        <v>1355230</v>
      </c>
      <c r="I37" s="6">
        <v>179361</v>
      </c>
      <c r="J37" s="6">
        <v>211710</v>
      </c>
      <c r="K37" s="6">
        <v>42023</v>
      </c>
      <c r="L37" s="6">
        <v>2100</v>
      </c>
      <c r="M37" s="8"/>
    </row>
    <row r="38" spans="1:13">
      <c r="A38" s="2" t="s">
        <v>37</v>
      </c>
      <c r="B38" s="5">
        <v>102</v>
      </c>
      <c r="C38" s="9">
        <v>77</v>
      </c>
      <c r="D38" s="9">
        <v>25</v>
      </c>
      <c r="E38" s="9">
        <v>0</v>
      </c>
      <c r="F38" s="6">
        <v>2689946.16</v>
      </c>
      <c r="G38" s="6">
        <v>163189.91</v>
      </c>
      <c r="H38" s="6">
        <v>0</v>
      </c>
      <c r="I38" s="6">
        <v>89521.31</v>
      </c>
      <c r="J38" s="6">
        <v>492323.59</v>
      </c>
      <c r="K38" s="6">
        <v>214109.22</v>
      </c>
      <c r="L38" s="6">
        <v>34500</v>
      </c>
      <c r="M38" s="8"/>
    </row>
    <row r="39" spans="1:13">
      <c r="A39" s="2" t="s">
        <v>38</v>
      </c>
      <c r="B39" s="5">
        <v>147</v>
      </c>
      <c r="C39" s="9">
        <v>132</v>
      </c>
      <c r="D39" s="9">
        <v>7</v>
      </c>
      <c r="E39" s="9">
        <v>8</v>
      </c>
      <c r="F39" s="10">
        <v>4472338.62</v>
      </c>
      <c r="G39" s="6">
        <v>2456838.9500000002</v>
      </c>
      <c r="H39" s="6">
        <v>3957735.18</v>
      </c>
      <c r="I39" s="6">
        <v>1025525.37</v>
      </c>
      <c r="J39" s="6">
        <v>451833.47</v>
      </c>
      <c r="K39" s="6">
        <v>482676.9</v>
      </c>
      <c r="L39" s="6">
        <v>104550</v>
      </c>
      <c r="M39" s="8"/>
    </row>
    <row r="40" spans="1:13">
      <c r="A40" s="2" t="s">
        <v>39</v>
      </c>
      <c r="B40" s="5">
        <v>124</v>
      </c>
      <c r="C40" s="9">
        <v>63</v>
      </c>
      <c r="D40" s="9">
        <v>61</v>
      </c>
      <c r="E40" s="9">
        <v>5</v>
      </c>
      <c r="F40" s="10">
        <v>2319672.2599999998</v>
      </c>
      <c r="G40" s="6">
        <v>1895703.57</v>
      </c>
      <c r="H40" s="6">
        <v>2384908.77</v>
      </c>
      <c r="I40" s="6">
        <v>241852.08</v>
      </c>
      <c r="J40" s="6">
        <v>376074.59</v>
      </c>
      <c r="K40" s="6">
        <v>133261.76999999999</v>
      </c>
      <c r="L40" s="6">
        <v>18150</v>
      </c>
      <c r="M40" s="8"/>
    </row>
    <row r="41" spans="1:13">
      <c r="A41" s="2" t="s">
        <v>40</v>
      </c>
      <c r="B41" s="5">
        <v>130</v>
      </c>
      <c r="C41" s="9">
        <v>87</v>
      </c>
      <c r="D41" s="9">
        <v>43</v>
      </c>
      <c r="E41" s="9">
        <v>18</v>
      </c>
      <c r="F41" s="10">
        <v>3784633.01</v>
      </c>
      <c r="G41" s="6">
        <v>124461.98</v>
      </c>
      <c r="H41" s="6">
        <v>0</v>
      </c>
      <c r="I41" s="6">
        <v>305658.93</v>
      </c>
      <c r="J41" s="6">
        <v>563615.18999999994</v>
      </c>
      <c r="K41" s="6">
        <v>0</v>
      </c>
      <c r="L41" s="6">
        <v>91939.34</v>
      </c>
      <c r="M41" s="8"/>
    </row>
    <row r="42" spans="1:13">
      <c r="A42" s="2" t="s">
        <v>41</v>
      </c>
      <c r="B42" s="5">
        <v>88</v>
      </c>
      <c r="C42" s="9">
        <v>80</v>
      </c>
      <c r="D42" s="9">
        <v>8</v>
      </c>
      <c r="E42" s="9">
        <v>0</v>
      </c>
      <c r="F42" s="10">
        <v>2902201.03</v>
      </c>
      <c r="G42" s="6">
        <v>4459260</v>
      </c>
      <c r="H42" s="6">
        <v>0</v>
      </c>
      <c r="I42" s="6">
        <v>383217</v>
      </c>
      <c r="J42" s="6">
        <v>46922</v>
      </c>
      <c r="K42" s="6">
        <v>130604</v>
      </c>
      <c r="L42" s="6">
        <v>26600</v>
      </c>
      <c r="M42" s="8"/>
    </row>
    <row r="43" spans="1:13">
      <c r="A43" s="2" t="s">
        <v>42</v>
      </c>
      <c r="B43" s="5">
        <v>449</v>
      </c>
      <c r="C43" s="9">
        <v>392</v>
      </c>
      <c r="D43" s="9">
        <v>57</v>
      </c>
      <c r="E43" s="9">
        <v>0</v>
      </c>
      <c r="F43" s="10">
        <v>16241049.49</v>
      </c>
      <c r="G43" s="6">
        <v>17715045</v>
      </c>
      <c r="H43" s="6">
        <v>10152761</v>
      </c>
      <c r="I43" s="6">
        <v>625993</v>
      </c>
      <c r="J43" s="6">
        <v>2636025</v>
      </c>
      <c r="K43" s="6">
        <v>907308</v>
      </c>
      <c r="L43" s="6">
        <v>0</v>
      </c>
      <c r="M43" s="8"/>
    </row>
    <row r="44" spans="1:13">
      <c r="A44" s="2" t="s">
        <v>43</v>
      </c>
      <c r="B44" s="5">
        <v>139</v>
      </c>
      <c r="C44" s="9">
        <v>112</v>
      </c>
      <c r="D44" s="9">
        <v>27</v>
      </c>
      <c r="E44" s="9">
        <v>12</v>
      </c>
      <c r="F44" s="10">
        <v>0</v>
      </c>
      <c r="G44" s="6">
        <v>7207826</v>
      </c>
      <c r="H44" s="6">
        <v>0</v>
      </c>
      <c r="I44" s="6">
        <v>664194</v>
      </c>
      <c r="J44" s="6">
        <v>182982</v>
      </c>
      <c r="K44" s="6">
        <v>349553</v>
      </c>
      <c r="L44" s="6">
        <v>10250</v>
      </c>
      <c r="M44" s="8"/>
    </row>
    <row r="45" spans="1:13">
      <c r="A45" s="4" t="s">
        <v>44</v>
      </c>
      <c r="B45" s="12">
        <v>103</v>
      </c>
      <c r="C45" s="13">
        <v>90</v>
      </c>
      <c r="D45" s="13">
        <v>13</v>
      </c>
      <c r="E45" s="13">
        <v>0</v>
      </c>
      <c r="F45" s="14">
        <v>3320295.56</v>
      </c>
      <c r="G45" s="16">
        <v>2437300.36</v>
      </c>
      <c r="H45" s="16">
        <v>2943232.03</v>
      </c>
      <c r="I45" s="16">
        <v>538784.07999999996</v>
      </c>
      <c r="J45" s="16">
        <v>338608.42</v>
      </c>
      <c r="K45" s="16">
        <v>171910.86</v>
      </c>
      <c r="L45" s="16">
        <v>14000</v>
      </c>
      <c r="M45" s="17"/>
    </row>
  </sheetData>
  <phoneticPr fontId="4" type="noConversion"/>
  <printOptions horizontalCentered="1"/>
  <pageMargins left="0.25" right="0.25" top="0.85" bottom="0" header="0.2" footer="0"/>
  <pageSetup orientation="landscape" horizontalDpi="4294967292" verticalDpi="4294967292"/>
  <headerFooter>
    <oddHeader>&amp;C&amp;20 &amp;K03-0192016 IAC Salary Survey</oddHeader>
  </headerFooter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opLeftCell="A21" zoomScale="140" zoomScaleNormal="140" zoomScalePageLayoutView="140" workbookViewId="0">
      <selection activeCell="G29" sqref="G29"/>
    </sheetView>
  </sheetViews>
  <sheetFormatPr defaultColWidth="11" defaultRowHeight="15.75"/>
  <cols>
    <col min="1" max="1" width="11" customWidth="1"/>
  </cols>
  <sheetData>
    <row r="1" spans="1:6">
      <c r="A1" s="1" t="s">
        <v>0</v>
      </c>
      <c r="B1" s="1" t="s">
        <v>45</v>
      </c>
      <c r="C1" s="1" t="s">
        <v>83</v>
      </c>
      <c r="D1" s="1" t="s">
        <v>128</v>
      </c>
      <c r="E1" s="1" t="s">
        <v>106</v>
      </c>
      <c r="F1" s="1" t="s">
        <v>107</v>
      </c>
    </row>
    <row r="2" spans="1:6">
      <c r="A2" s="4" t="s">
        <v>1</v>
      </c>
      <c r="B2" s="5">
        <v>12</v>
      </c>
      <c r="C2" s="19">
        <v>96339</v>
      </c>
      <c r="D2" s="6">
        <v>38.619999999999997</v>
      </c>
      <c r="E2" s="9">
        <v>1</v>
      </c>
      <c r="F2" s="7">
        <v>38.619999999999997</v>
      </c>
    </row>
    <row r="3" spans="1:6">
      <c r="A3" s="2" t="s">
        <v>2</v>
      </c>
      <c r="B3" s="9">
        <v>2</v>
      </c>
      <c r="C3" s="19">
        <v>57616</v>
      </c>
      <c r="D3" s="6">
        <v>21.19</v>
      </c>
      <c r="E3" s="9">
        <v>9</v>
      </c>
      <c r="F3" s="7">
        <v>0</v>
      </c>
    </row>
    <row r="4" spans="1:6">
      <c r="A4" s="2" t="s">
        <v>3</v>
      </c>
      <c r="B4" s="5">
        <v>6</v>
      </c>
      <c r="C4" s="19">
        <f>2768.43*26</f>
        <v>71979.179999999993</v>
      </c>
      <c r="D4" s="6">
        <v>30.81</v>
      </c>
      <c r="E4" s="9">
        <v>17</v>
      </c>
      <c r="F4" s="7">
        <v>30.81</v>
      </c>
    </row>
    <row r="5" spans="1:6">
      <c r="A5" s="2" t="s">
        <v>4</v>
      </c>
      <c r="B5" s="5">
        <v>1</v>
      </c>
      <c r="C5" s="19">
        <v>63301</v>
      </c>
      <c r="D5" s="6">
        <v>23.59</v>
      </c>
      <c r="E5" s="9">
        <v>28</v>
      </c>
      <c r="F5" s="7">
        <v>22.05</v>
      </c>
    </row>
    <row r="6" spans="1:6">
      <c r="A6" s="2" t="s">
        <v>5</v>
      </c>
      <c r="B6" s="5">
        <v>1</v>
      </c>
      <c r="C6" s="19">
        <v>42585.120000000003</v>
      </c>
      <c r="D6" s="6">
        <v>15.12</v>
      </c>
      <c r="E6" s="9">
        <v>6</v>
      </c>
      <c r="F6" s="7">
        <v>11.37</v>
      </c>
    </row>
    <row r="7" spans="1:6">
      <c r="A7" s="2" t="s">
        <v>6</v>
      </c>
      <c r="B7" s="5">
        <v>3</v>
      </c>
      <c r="C7" s="19">
        <v>64075</v>
      </c>
      <c r="D7" s="6" t="s">
        <v>217</v>
      </c>
      <c r="E7" s="9">
        <v>7</v>
      </c>
      <c r="F7" s="6" t="s">
        <v>217</v>
      </c>
    </row>
    <row r="8" spans="1:6">
      <c r="A8" s="2" t="s">
        <v>7</v>
      </c>
      <c r="B8" s="9">
        <v>2</v>
      </c>
      <c r="C8" s="19">
        <v>85660.17</v>
      </c>
      <c r="D8" s="6">
        <v>32.42</v>
      </c>
      <c r="E8" s="9">
        <v>1</v>
      </c>
      <c r="F8" s="7">
        <v>26.76</v>
      </c>
    </row>
    <row r="9" spans="1:6">
      <c r="A9" s="2" t="s">
        <v>8</v>
      </c>
      <c r="B9" s="5">
        <v>3</v>
      </c>
      <c r="C9" s="19">
        <v>50192.33</v>
      </c>
      <c r="D9" s="6">
        <v>17.760000000000002</v>
      </c>
      <c r="E9" s="9">
        <v>5</v>
      </c>
      <c r="F9" s="7">
        <v>14.5</v>
      </c>
    </row>
    <row r="10" spans="1:6">
      <c r="A10" s="2" t="s">
        <v>9</v>
      </c>
      <c r="B10" s="5">
        <v>5</v>
      </c>
      <c r="C10" s="19">
        <v>72800</v>
      </c>
      <c r="D10" s="6">
        <v>25.28</v>
      </c>
      <c r="E10" s="9" t="s">
        <v>91</v>
      </c>
      <c r="F10" s="7">
        <v>21.03</v>
      </c>
    </row>
    <row r="11" spans="1:6">
      <c r="A11" s="2" t="s">
        <v>10</v>
      </c>
      <c r="B11" s="5">
        <v>4</v>
      </c>
      <c r="C11" s="19">
        <v>76867.960000000006</v>
      </c>
      <c r="D11" s="6">
        <v>24.45</v>
      </c>
      <c r="E11" s="9">
        <v>10</v>
      </c>
      <c r="F11" s="7">
        <v>19.43</v>
      </c>
    </row>
    <row r="12" spans="1:6">
      <c r="A12" s="2" t="s">
        <v>11</v>
      </c>
      <c r="B12" s="9">
        <v>2</v>
      </c>
      <c r="C12" s="19">
        <v>63780</v>
      </c>
      <c r="D12" s="6">
        <v>16.239999999999998</v>
      </c>
      <c r="E12" s="9">
        <v>3</v>
      </c>
      <c r="F12" s="7">
        <v>16.239999999999998</v>
      </c>
    </row>
    <row r="13" spans="1:6">
      <c r="A13" s="2" t="s">
        <v>12</v>
      </c>
      <c r="B13" s="5">
        <v>1</v>
      </c>
      <c r="C13" s="19">
        <v>47663</v>
      </c>
      <c r="D13" s="6">
        <v>16.63</v>
      </c>
      <c r="E13" s="9">
        <v>15</v>
      </c>
      <c r="F13" s="7">
        <v>0</v>
      </c>
    </row>
    <row r="14" spans="1:6">
      <c r="A14" s="2" t="s">
        <v>13</v>
      </c>
      <c r="B14" s="5"/>
      <c r="C14" s="19"/>
      <c r="D14" s="6"/>
      <c r="E14" s="9"/>
      <c r="F14" s="7"/>
    </row>
    <row r="15" spans="1:6">
      <c r="A15" s="2" t="s">
        <v>14</v>
      </c>
      <c r="B15" s="5">
        <v>6</v>
      </c>
      <c r="C15" s="19">
        <v>87441</v>
      </c>
      <c r="D15" s="6">
        <v>24.79</v>
      </c>
      <c r="E15" s="9">
        <v>18</v>
      </c>
      <c r="F15" s="8">
        <v>24.79</v>
      </c>
    </row>
    <row r="16" spans="1:6">
      <c r="A16" s="2" t="s">
        <v>15</v>
      </c>
      <c r="B16" s="9">
        <v>2</v>
      </c>
      <c r="C16" s="19">
        <v>53329.74</v>
      </c>
      <c r="D16" s="6">
        <v>19.03</v>
      </c>
      <c r="E16" s="9">
        <v>2</v>
      </c>
      <c r="F16" s="7">
        <v>17.239999999999998</v>
      </c>
    </row>
    <row r="17" spans="1:6">
      <c r="A17" s="2" t="s">
        <v>16</v>
      </c>
      <c r="B17" s="5">
        <v>3</v>
      </c>
      <c r="C17" s="19">
        <v>59384.78</v>
      </c>
      <c r="D17" s="6">
        <v>14</v>
      </c>
      <c r="E17" s="9">
        <v>1</v>
      </c>
      <c r="F17" s="7">
        <v>0</v>
      </c>
    </row>
    <row r="18" spans="1:6">
      <c r="A18" s="4" t="s">
        <v>17</v>
      </c>
      <c r="B18" s="5">
        <v>1</v>
      </c>
      <c r="C18" s="19">
        <v>41184</v>
      </c>
      <c r="D18" s="6">
        <v>11.15</v>
      </c>
      <c r="E18" s="9">
        <v>5</v>
      </c>
      <c r="F18" s="7">
        <v>11.15</v>
      </c>
    </row>
    <row r="19" spans="1:6">
      <c r="A19" s="2" t="s">
        <v>18</v>
      </c>
      <c r="B19" s="23" t="s">
        <v>133</v>
      </c>
      <c r="C19" s="19">
        <v>49888.09</v>
      </c>
      <c r="D19" s="6">
        <v>17.510000000000002</v>
      </c>
      <c r="E19" s="9">
        <v>10</v>
      </c>
      <c r="F19" s="7">
        <v>15.3</v>
      </c>
    </row>
    <row r="20" spans="1:6">
      <c r="A20" s="2" t="s">
        <v>19</v>
      </c>
      <c r="B20" s="9">
        <v>2</v>
      </c>
      <c r="C20" s="19">
        <v>45840</v>
      </c>
      <c r="D20" s="6">
        <v>18.850000000000001</v>
      </c>
      <c r="E20" s="9">
        <v>30</v>
      </c>
      <c r="F20" s="7">
        <v>12.33</v>
      </c>
    </row>
    <row r="21" spans="1:6">
      <c r="A21" s="2" t="s">
        <v>20</v>
      </c>
      <c r="B21" s="5">
        <v>3</v>
      </c>
      <c r="C21" s="19">
        <v>74962</v>
      </c>
      <c r="D21" s="6">
        <v>23.61</v>
      </c>
      <c r="E21" s="9">
        <v>10</v>
      </c>
      <c r="F21" s="7">
        <v>19.5</v>
      </c>
    </row>
    <row r="22" spans="1:6">
      <c r="A22" s="2" t="s">
        <v>21</v>
      </c>
      <c r="B22" s="5">
        <v>1</v>
      </c>
      <c r="C22" s="19">
        <v>57616.9</v>
      </c>
      <c r="D22" s="6">
        <v>19.260000000000002</v>
      </c>
      <c r="E22" s="9">
        <v>2</v>
      </c>
      <c r="F22" s="7">
        <v>17.760000000000002</v>
      </c>
    </row>
    <row r="23" spans="1:6">
      <c r="A23" s="2" t="s">
        <v>22</v>
      </c>
      <c r="B23" s="5">
        <v>3</v>
      </c>
      <c r="C23" s="19">
        <v>65193</v>
      </c>
      <c r="D23" s="6">
        <v>23.39</v>
      </c>
      <c r="E23" s="9">
        <v>21</v>
      </c>
      <c r="F23" s="7">
        <v>19.41</v>
      </c>
    </row>
    <row r="24" spans="1:6">
      <c r="A24" s="2" t="s">
        <v>23</v>
      </c>
      <c r="B24" s="5">
        <v>1</v>
      </c>
      <c r="C24" s="19">
        <v>58029</v>
      </c>
      <c r="D24" s="6">
        <v>15.29</v>
      </c>
      <c r="E24" s="9">
        <v>1</v>
      </c>
      <c r="F24" s="7">
        <f>28000/2080</f>
        <v>13.461538461538462</v>
      </c>
    </row>
    <row r="25" spans="1:6">
      <c r="A25" s="2" t="s">
        <v>24</v>
      </c>
      <c r="B25" s="9">
        <v>2</v>
      </c>
      <c r="C25" s="19">
        <v>60314</v>
      </c>
      <c r="D25" s="6">
        <v>22.71</v>
      </c>
      <c r="E25" s="9">
        <v>19</v>
      </c>
      <c r="F25" s="7">
        <v>18</v>
      </c>
    </row>
    <row r="26" spans="1:6">
      <c r="A26" s="2" t="s">
        <v>25</v>
      </c>
      <c r="B26" s="9">
        <v>2</v>
      </c>
      <c r="C26" s="19">
        <v>51737</v>
      </c>
      <c r="D26" s="6">
        <v>15.5</v>
      </c>
      <c r="E26" s="9">
        <v>4</v>
      </c>
      <c r="F26" s="7">
        <v>12.02</v>
      </c>
    </row>
    <row r="27" spans="1:6">
      <c r="A27" s="2" t="s">
        <v>26</v>
      </c>
      <c r="B27" s="9">
        <v>2</v>
      </c>
      <c r="C27" s="19">
        <v>52681</v>
      </c>
      <c r="D27" s="6">
        <v>14.67</v>
      </c>
      <c r="E27" s="9">
        <v>16</v>
      </c>
      <c r="F27" s="7">
        <v>12.36</v>
      </c>
    </row>
    <row r="28" spans="1:6">
      <c r="A28" s="2" t="s">
        <v>27</v>
      </c>
      <c r="B28" s="9">
        <v>2</v>
      </c>
      <c r="C28" s="19">
        <v>58586</v>
      </c>
      <c r="D28" s="6">
        <v>20.22</v>
      </c>
      <c r="E28" s="9">
        <v>5</v>
      </c>
      <c r="F28" s="7">
        <v>12.5</v>
      </c>
    </row>
    <row r="29" spans="1:6">
      <c r="A29" s="2" t="s">
        <v>28</v>
      </c>
      <c r="B29" s="5">
        <v>8</v>
      </c>
      <c r="C29" s="19">
        <v>70684.639999999999</v>
      </c>
      <c r="D29" s="6">
        <v>37.47</v>
      </c>
      <c r="E29" s="9">
        <v>17</v>
      </c>
      <c r="F29" s="7">
        <v>29.53</v>
      </c>
    </row>
    <row r="30" spans="1:6">
      <c r="A30" s="2" t="s">
        <v>29</v>
      </c>
      <c r="B30" s="5">
        <v>3</v>
      </c>
      <c r="C30" s="19">
        <v>63444</v>
      </c>
      <c r="D30" s="6">
        <v>26.78</v>
      </c>
      <c r="E30" s="9">
        <v>21</v>
      </c>
      <c r="F30" s="7">
        <v>18.46</v>
      </c>
    </row>
    <row r="31" spans="1:6">
      <c r="A31" s="2" t="s">
        <v>30</v>
      </c>
      <c r="B31" s="9">
        <v>2</v>
      </c>
      <c r="C31" s="19">
        <v>60000</v>
      </c>
      <c r="D31" s="6">
        <v>21.84</v>
      </c>
      <c r="E31" s="9">
        <v>13</v>
      </c>
      <c r="F31" s="7">
        <v>16.47</v>
      </c>
    </row>
    <row r="32" spans="1:6">
      <c r="A32" s="2" t="s">
        <v>31</v>
      </c>
      <c r="B32" s="5">
        <v>1</v>
      </c>
      <c r="C32" s="19">
        <v>43498</v>
      </c>
      <c r="D32" s="6">
        <v>10.25</v>
      </c>
      <c r="E32" s="9">
        <v>1</v>
      </c>
      <c r="F32" s="7">
        <v>0</v>
      </c>
    </row>
    <row r="33" spans="1:6">
      <c r="A33" s="2" t="s">
        <v>32</v>
      </c>
      <c r="B33" s="5">
        <v>1</v>
      </c>
      <c r="C33" s="19">
        <v>49849</v>
      </c>
      <c r="D33" s="6">
        <v>12.17</v>
      </c>
      <c r="E33" s="9">
        <v>2</v>
      </c>
      <c r="F33" s="7">
        <v>11</v>
      </c>
    </row>
    <row r="34" spans="1:6">
      <c r="A34" s="2" t="s">
        <v>33</v>
      </c>
      <c r="B34" s="9">
        <v>2</v>
      </c>
      <c r="C34" s="19">
        <v>64162</v>
      </c>
      <c r="D34" s="6">
        <v>24.3</v>
      </c>
      <c r="E34" s="9">
        <v>30</v>
      </c>
      <c r="F34" s="7">
        <v>20</v>
      </c>
    </row>
    <row r="35" spans="1:6">
      <c r="A35" s="2" t="s">
        <v>34</v>
      </c>
      <c r="B35" s="5">
        <v>3</v>
      </c>
      <c r="C35" s="19">
        <v>58945</v>
      </c>
      <c r="D35" s="6">
        <v>16.25</v>
      </c>
      <c r="E35" s="9">
        <v>5</v>
      </c>
      <c r="F35" s="7">
        <v>13</v>
      </c>
    </row>
    <row r="36" spans="1:6">
      <c r="A36" s="2" t="s">
        <v>35</v>
      </c>
      <c r="B36" s="5">
        <v>4</v>
      </c>
      <c r="C36" s="19">
        <v>78769.600000000006</v>
      </c>
      <c r="D36" s="6">
        <v>34.46</v>
      </c>
      <c r="E36" s="9">
        <v>29</v>
      </c>
      <c r="F36" s="7">
        <v>32.090000000000003</v>
      </c>
    </row>
    <row r="37" spans="1:6">
      <c r="A37" s="2" t="s">
        <v>36</v>
      </c>
      <c r="B37" s="5">
        <v>1</v>
      </c>
      <c r="C37" s="19">
        <v>43265</v>
      </c>
      <c r="D37" s="6">
        <v>15.56</v>
      </c>
      <c r="E37" s="9">
        <v>2</v>
      </c>
      <c r="F37" s="7">
        <v>0</v>
      </c>
    </row>
    <row r="38" spans="1:6">
      <c r="A38" s="2" t="s">
        <v>37</v>
      </c>
      <c r="B38" s="9">
        <v>2</v>
      </c>
      <c r="C38" s="19">
        <v>57294</v>
      </c>
      <c r="D38" s="6">
        <v>16.739999999999998</v>
      </c>
      <c r="E38" s="9">
        <v>1</v>
      </c>
      <c r="F38" s="7">
        <v>16.739999999999998</v>
      </c>
    </row>
    <row r="39" spans="1:6">
      <c r="A39" s="2" t="s">
        <v>38</v>
      </c>
      <c r="B39" s="9">
        <v>2</v>
      </c>
      <c r="C39" s="19">
        <v>66398.759999999995</v>
      </c>
      <c r="D39" s="6">
        <v>18.88</v>
      </c>
      <c r="E39" s="9">
        <v>13</v>
      </c>
      <c r="F39" s="7">
        <v>12.34</v>
      </c>
    </row>
    <row r="40" spans="1:6">
      <c r="A40" s="2" t="s">
        <v>39</v>
      </c>
      <c r="B40" s="5">
        <v>1</v>
      </c>
      <c r="C40" s="19">
        <v>54633.32</v>
      </c>
      <c r="D40" s="6">
        <v>20.010000000000002</v>
      </c>
      <c r="E40" s="9">
        <v>18</v>
      </c>
      <c r="F40" s="7">
        <v>13.19</v>
      </c>
    </row>
    <row r="41" spans="1:6">
      <c r="A41" s="2" t="s">
        <v>40</v>
      </c>
      <c r="B41" s="9">
        <v>3</v>
      </c>
      <c r="C41" s="19">
        <v>49146.12</v>
      </c>
      <c r="D41" s="6">
        <v>20.100000000000001</v>
      </c>
      <c r="E41" s="9">
        <v>13</v>
      </c>
      <c r="F41" s="7">
        <v>19.13</v>
      </c>
    </row>
    <row r="42" spans="1:6">
      <c r="A42" s="2" t="s">
        <v>41</v>
      </c>
      <c r="B42" s="5">
        <v>3</v>
      </c>
      <c r="C42" s="19">
        <v>60900</v>
      </c>
      <c r="D42" s="6">
        <v>25.42</v>
      </c>
      <c r="E42" s="9">
        <v>16</v>
      </c>
      <c r="F42" s="7">
        <v>21.96</v>
      </c>
    </row>
    <row r="43" spans="1:6">
      <c r="A43" s="2" t="s">
        <v>42</v>
      </c>
      <c r="B43" s="5">
        <v>4</v>
      </c>
      <c r="C43" s="19">
        <v>78166.399999999994</v>
      </c>
      <c r="D43" s="6">
        <v>27.74</v>
      </c>
      <c r="E43" s="9">
        <v>1</v>
      </c>
      <c r="F43" s="7">
        <v>27.86</v>
      </c>
    </row>
    <row r="44" spans="1:6">
      <c r="A44" s="2" t="s">
        <v>43</v>
      </c>
      <c r="B44" s="5">
        <v>3</v>
      </c>
      <c r="C44" s="19">
        <v>75659</v>
      </c>
      <c r="D44" s="6">
        <v>23.51</v>
      </c>
      <c r="E44" s="9">
        <v>6</v>
      </c>
      <c r="F44" s="7">
        <v>20.82</v>
      </c>
    </row>
    <row r="45" spans="1:6">
      <c r="A45" s="4" t="s">
        <v>44</v>
      </c>
      <c r="B45" s="12">
        <v>2</v>
      </c>
      <c r="C45" s="21">
        <v>57357.58</v>
      </c>
      <c r="D45" s="16">
        <v>20.260000000000002</v>
      </c>
      <c r="E45" s="13">
        <v>4</v>
      </c>
      <c r="F45" s="15" t="s">
        <v>91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&amp;K03-0202018 IAC Salary Survey&amp;R&amp;K03+035Treasurer's Office</oddHeader>
  </headerFooter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GridLines="0" zoomScale="130" zoomScaleNormal="130" zoomScalePageLayoutView="130" workbookViewId="0">
      <selection activeCell="A29" sqref="A29"/>
    </sheetView>
  </sheetViews>
  <sheetFormatPr defaultColWidth="11" defaultRowHeight="15.75"/>
  <cols>
    <col min="1" max="1" width="11" customWidth="1"/>
  </cols>
  <sheetData>
    <row r="1" spans="1:28">
      <c r="A1" s="1" t="s">
        <v>0</v>
      </c>
      <c r="B1" s="1" t="s">
        <v>134</v>
      </c>
      <c r="C1" s="1" t="s">
        <v>135</v>
      </c>
      <c r="D1" s="1" t="s">
        <v>136</v>
      </c>
      <c r="E1" s="1" t="s">
        <v>137</v>
      </c>
      <c r="F1" s="1" t="s">
        <v>138</v>
      </c>
      <c r="G1" s="1" t="s">
        <v>139</v>
      </c>
      <c r="H1" s="1" t="s">
        <v>141</v>
      </c>
      <c r="I1" s="1" t="s">
        <v>140</v>
      </c>
      <c r="J1" s="1" t="s">
        <v>142</v>
      </c>
      <c r="K1" s="1" t="s">
        <v>143</v>
      </c>
      <c r="L1" s="1" t="s">
        <v>144</v>
      </c>
      <c r="M1" s="1" t="s">
        <v>145</v>
      </c>
      <c r="N1" s="1" t="s">
        <v>88</v>
      </c>
      <c r="O1" s="1" t="s">
        <v>146</v>
      </c>
      <c r="P1" s="1" t="s">
        <v>147</v>
      </c>
      <c r="Q1" s="1" t="s">
        <v>150</v>
      </c>
      <c r="R1" s="1" t="s">
        <v>148</v>
      </c>
      <c r="S1" s="1" t="s">
        <v>149</v>
      </c>
      <c r="T1" s="1" t="s">
        <v>153</v>
      </c>
      <c r="U1" s="1" t="s">
        <v>151</v>
      </c>
      <c r="V1" s="1" t="s">
        <v>152</v>
      </c>
      <c r="W1" s="1" t="s">
        <v>154</v>
      </c>
      <c r="X1" s="1" t="s">
        <v>155</v>
      </c>
      <c r="Y1" s="1" t="s">
        <v>156</v>
      </c>
      <c r="Z1" s="1" t="s">
        <v>157</v>
      </c>
      <c r="AA1" s="1" t="s">
        <v>158</v>
      </c>
      <c r="AB1" s="1" t="s">
        <v>159</v>
      </c>
    </row>
    <row r="2" spans="1:28">
      <c r="A2" s="4" t="s">
        <v>1</v>
      </c>
      <c r="B2" s="8">
        <v>45.9</v>
      </c>
      <c r="C2" s="9">
        <v>11</v>
      </c>
      <c r="D2" s="8">
        <v>45.9</v>
      </c>
      <c r="E2" s="8">
        <v>0</v>
      </c>
      <c r="F2" s="9" t="s">
        <v>91</v>
      </c>
      <c r="G2" s="8">
        <v>0</v>
      </c>
      <c r="H2" s="8">
        <v>0</v>
      </c>
      <c r="I2" s="9" t="s">
        <v>91</v>
      </c>
      <c r="J2" s="8">
        <v>0</v>
      </c>
      <c r="K2" s="8">
        <v>36.76</v>
      </c>
      <c r="L2" s="9">
        <v>8</v>
      </c>
      <c r="M2" s="8">
        <v>36.76</v>
      </c>
      <c r="N2" s="8">
        <v>49.28</v>
      </c>
      <c r="O2" s="9">
        <v>11</v>
      </c>
      <c r="P2" s="8">
        <v>49.28</v>
      </c>
      <c r="Q2" s="8">
        <v>0</v>
      </c>
      <c r="R2" s="9" t="s">
        <v>91</v>
      </c>
      <c r="S2" s="8">
        <v>0</v>
      </c>
      <c r="T2" s="8">
        <v>42.22</v>
      </c>
      <c r="U2" s="9">
        <v>3</v>
      </c>
      <c r="V2" s="8">
        <v>42.22</v>
      </c>
      <c r="W2" s="8">
        <v>43.63</v>
      </c>
      <c r="X2" s="9">
        <v>14</v>
      </c>
      <c r="Y2" s="8">
        <v>43.63</v>
      </c>
      <c r="Z2" s="8">
        <v>90.19</v>
      </c>
      <c r="AA2" s="9">
        <v>5</v>
      </c>
      <c r="AB2" s="8">
        <v>90.19</v>
      </c>
    </row>
    <row r="3" spans="1:28">
      <c r="A3" s="2" t="s">
        <v>2</v>
      </c>
      <c r="B3" s="8">
        <v>0</v>
      </c>
      <c r="C3" s="9" t="s">
        <v>91</v>
      </c>
      <c r="D3" s="8">
        <v>0</v>
      </c>
      <c r="E3" s="8">
        <v>0</v>
      </c>
      <c r="F3" s="9" t="s">
        <v>91</v>
      </c>
      <c r="G3" s="8">
        <v>0</v>
      </c>
      <c r="H3" s="8">
        <f>57902/2080</f>
        <v>27.837499999999999</v>
      </c>
      <c r="I3" s="9">
        <v>3</v>
      </c>
      <c r="J3" s="8">
        <v>0</v>
      </c>
      <c r="K3" s="8">
        <v>17.649999999999999</v>
      </c>
      <c r="L3" s="9">
        <v>3</v>
      </c>
      <c r="M3" s="8">
        <v>0</v>
      </c>
      <c r="N3" s="8">
        <v>0</v>
      </c>
      <c r="O3" s="9" t="s">
        <v>91</v>
      </c>
      <c r="P3" s="8">
        <v>0</v>
      </c>
      <c r="Q3" s="8">
        <v>0</v>
      </c>
      <c r="R3" s="9" t="s">
        <v>91</v>
      </c>
      <c r="S3" s="8">
        <v>0</v>
      </c>
      <c r="T3" s="8">
        <v>16.64</v>
      </c>
      <c r="U3" s="9">
        <v>7</v>
      </c>
      <c r="V3" s="8">
        <v>0</v>
      </c>
      <c r="W3" s="36">
        <v>21.17</v>
      </c>
      <c r="X3" s="34">
        <v>6</v>
      </c>
      <c r="Y3" s="36">
        <v>0</v>
      </c>
      <c r="Z3" s="36">
        <v>0</v>
      </c>
      <c r="AA3" s="36" t="s">
        <v>91</v>
      </c>
      <c r="AB3" s="8">
        <v>0</v>
      </c>
    </row>
    <row r="4" spans="1:28">
      <c r="A4" s="2" t="s">
        <v>3</v>
      </c>
      <c r="B4" s="8">
        <v>35.61</v>
      </c>
      <c r="C4" s="9">
        <v>2</v>
      </c>
      <c r="D4" s="8">
        <v>35.61</v>
      </c>
      <c r="E4" s="8">
        <v>39.770000000000003</v>
      </c>
      <c r="F4" s="9">
        <v>1</v>
      </c>
      <c r="G4" s="8">
        <v>35.61</v>
      </c>
      <c r="H4" s="8">
        <v>29.03</v>
      </c>
      <c r="I4" s="9">
        <v>8</v>
      </c>
      <c r="J4" s="8">
        <v>25.23</v>
      </c>
      <c r="K4" s="8">
        <v>27.5</v>
      </c>
      <c r="L4" s="9">
        <v>1</v>
      </c>
      <c r="M4" s="8">
        <v>27.5</v>
      </c>
      <c r="N4" s="8">
        <v>34.47</v>
      </c>
      <c r="O4" s="9">
        <v>18</v>
      </c>
      <c r="P4" s="8">
        <v>29.98</v>
      </c>
      <c r="Q4" s="8">
        <v>34.47</v>
      </c>
      <c r="R4" s="9">
        <v>24</v>
      </c>
      <c r="S4" s="8">
        <v>29.98</v>
      </c>
      <c r="T4" s="8">
        <v>25.35</v>
      </c>
      <c r="U4" s="9">
        <v>3</v>
      </c>
      <c r="V4" s="8">
        <v>22.03</v>
      </c>
      <c r="W4" s="7">
        <v>0</v>
      </c>
      <c r="X4" s="7" t="s">
        <v>91</v>
      </c>
      <c r="Y4" s="7">
        <v>0</v>
      </c>
      <c r="Z4" s="7">
        <v>44.67</v>
      </c>
      <c r="AA4" s="34">
        <v>26</v>
      </c>
      <c r="AB4" s="8">
        <v>38.83</v>
      </c>
    </row>
    <row r="5" spans="1:28">
      <c r="A5" s="2" t="s">
        <v>4</v>
      </c>
      <c r="B5" s="8">
        <v>0</v>
      </c>
      <c r="C5" s="9" t="s">
        <v>91</v>
      </c>
      <c r="D5" s="8">
        <v>0</v>
      </c>
      <c r="E5" s="8">
        <v>0</v>
      </c>
      <c r="F5" s="9" t="s">
        <v>91</v>
      </c>
      <c r="G5" s="8">
        <v>0</v>
      </c>
      <c r="H5" s="8">
        <v>29.69</v>
      </c>
      <c r="I5" s="9">
        <v>29</v>
      </c>
      <c r="J5" s="8">
        <v>28.25</v>
      </c>
      <c r="K5" s="8">
        <v>24.95</v>
      </c>
      <c r="L5" s="9">
        <v>22</v>
      </c>
      <c r="M5" s="8">
        <v>22.61</v>
      </c>
      <c r="N5" s="8">
        <v>23.18</v>
      </c>
      <c r="O5" s="9">
        <v>14</v>
      </c>
      <c r="P5" s="8">
        <v>23.18</v>
      </c>
      <c r="Q5" s="8">
        <v>23.18</v>
      </c>
      <c r="R5" s="9">
        <v>14</v>
      </c>
      <c r="S5" s="8">
        <v>23.18</v>
      </c>
      <c r="T5" s="8">
        <v>24.95</v>
      </c>
      <c r="U5" s="9">
        <v>22</v>
      </c>
      <c r="V5" s="8">
        <v>23.79</v>
      </c>
      <c r="W5" s="7">
        <v>23.72</v>
      </c>
      <c r="X5" s="34">
        <v>12</v>
      </c>
      <c r="Y5" s="7">
        <v>23.72</v>
      </c>
      <c r="Z5" s="7">
        <v>0</v>
      </c>
      <c r="AA5" s="7" t="s">
        <v>91</v>
      </c>
      <c r="AB5" s="8">
        <v>0</v>
      </c>
    </row>
    <row r="6" spans="1:28">
      <c r="A6" s="2" t="s">
        <v>5</v>
      </c>
      <c r="B6" s="8">
        <v>13.76</v>
      </c>
      <c r="C6" s="9">
        <v>6</v>
      </c>
      <c r="D6" s="8">
        <v>11.37</v>
      </c>
      <c r="E6" s="8">
        <v>0</v>
      </c>
      <c r="F6" s="9" t="s">
        <v>91</v>
      </c>
      <c r="G6" s="8">
        <v>0</v>
      </c>
      <c r="H6" s="8">
        <v>19.059999999999999</v>
      </c>
      <c r="I6" s="9">
        <v>29</v>
      </c>
      <c r="J6" s="8">
        <v>17.190000000000001</v>
      </c>
      <c r="K6" s="8">
        <v>17.190000000000001</v>
      </c>
      <c r="L6" s="9">
        <v>16</v>
      </c>
      <c r="M6" s="8">
        <v>17.190000000000001</v>
      </c>
      <c r="N6" s="8">
        <v>17.88</v>
      </c>
      <c r="O6" s="9">
        <v>17</v>
      </c>
      <c r="P6" s="8">
        <v>17.88</v>
      </c>
      <c r="Q6" s="8">
        <v>22.25</v>
      </c>
      <c r="R6" s="9">
        <v>23</v>
      </c>
      <c r="S6" s="8">
        <v>22.25</v>
      </c>
      <c r="T6" s="8">
        <v>16.97</v>
      </c>
      <c r="U6" s="9">
        <v>4</v>
      </c>
      <c r="V6" s="8">
        <v>16.97</v>
      </c>
      <c r="W6" s="7">
        <v>15.12</v>
      </c>
      <c r="X6" s="34">
        <v>2</v>
      </c>
      <c r="Y6" s="7">
        <v>11.37</v>
      </c>
      <c r="Z6" s="7">
        <v>0</v>
      </c>
      <c r="AA6" s="7" t="s">
        <v>91</v>
      </c>
      <c r="AB6" s="8">
        <v>0</v>
      </c>
    </row>
    <row r="7" spans="1:28">
      <c r="A7" s="2" t="s">
        <v>6</v>
      </c>
      <c r="B7" s="8">
        <v>34.53</v>
      </c>
      <c r="C7" s="9">
        <v>23</v>
      </c>
      <c r="D7" s="8">
        <v>26.49</v>
      </c>
      <c r="E7" s="8">
        <v>31.6</v>
      </c>
      <c r="F7" s="9">
        <v>1</v>
      </c>
      <c r="G7" s="8">
        <v>26.49</v>
      </c>
      <c r="H7" s="8">
        <v>28.14</v>
      </c>
      <c r="I7" s="9">
        <v>1</v>
      </c>
      <c r="J7" s="8">
        <v>22.23</v>
      </c>
      <c r="K7" s="8">
        <v>18.079999999999998</v>
      </c>
      <c r="L7" s="9">
        <v>1</v>
      </c>
      <c r="M7" s="8">
        <v>18.079999999999998</v>
      </c>
      <c r="N7" s="8">
        <v>25.72</v>
      </c>
      <c r="O7" s="9">
        <v>19</v>
      </c>
      <c r="P7" s="8">
        <v>23.56</v>
      </c>
      <c r="Q7" s="8">
        <v>28.95</v>
      </c>
      <c r="R7" s="9">
        <v>9</v>
      </c>
      <c r="S7" s="8">
        <v>23.56</v>
      </c>
      <c r="T7" s="8">
        <v>23.57</v>
      </c>
      <c r="U7" s="9">
        <v>24</v>
      </c>
      <c r="V7" s="8">
        <v>18.079999999999998</v>
      </c>
      <c r="W7" s="7">
        <v>31.64</v>
      </c>
      <c r="X7" s="34">
        <v>5</v>
      </c>
      <c r="Y7" s="7">
        <v>23.56</v>
      </c>
      <c r="Z7" s="7">
        <v>28.19</v>
      </c>
      <c r="AA7" s="34">
        <v>38</v>
      </c>
      <c r="AB7" s="8">
        <v>20.99</v>
      </c>
    </row>
    <row r="8" spans="1:28">
      <c r="A8" s="2" t="s">
        <v>7</v>
      </c>
      <c r="B8" s="8">
        <v>44.46</v>
      </c>
      <c r="C8" s="9">
        <v>15</v>
      </c>
      <c r="D8" s="8">
        <v>33.57</v>
      </c>
      <c r="E8" s="8">
        <v>0</v>
      </c>
      <c r="F8" s="9" t="s">
        <v>91</v>
      </c>
      <c r="G8" s="8">
        <v>0</v>
      </c>
      <c r="H8" s="8">
        <v>41.04</v>
      </c>
      <c r="I8" s="9">
        <v>2</v>
      </c>
      <c r="J8" s="8">
        <v>33.57</v>
      </c>
      <c r="K8" s="8">
        <v>27.04</v>
      </c>
      <c r="L8" s="9">
        <v>6</v>
      </c>
      <c r="M8" s="8">
        <v>21.33</v>
      </c>
      <c r="N8" s="8">
        <v>44.44</v>
      </c>
      <c r="O8" s="9">
        <v>25</v>
      </c>
      <c r="P8" s="8">
        <v>33.57</v>
      </c>
      <c r="Q8" s="8">
        <v>32.14</v>
      </c>
      <c r="R8" s="9">
        <v>16</v>
      </c>
      <c r="S8" s="8">
        <v>23.89</v>
      </c>
      <c r="T8" s="8">
        <v>35.14</v>
      </c>
      <c r="U8" s="9">
        <v>25</v>
      </c>
      <c r="V8" s="8">
        <v>26.76</v>
      </c>
      <c r="W8" s="7">
        <v>42.93</v>
      </c>
      <c r="X8" s="34">
        <v>6</v>
      </c>
      <c r="Y8" s="7">
        <v>33.57</v>
      </c>
      <c r="Z8" s="7">
        <v>41.58</v>
      </c>
      <c r="AA8" s="34">
        <v>10</v>
      </c>
      <c r="AB8" s="8">
        <v>33.57</v>
      </c>
    </row>
    <row r="9" spans="1:28">
      <c r="A9" s="2" t="s">
        <v>8</v>
      </c>
      <c r="B9" s="8">
        <v>23.1</v>
      </c>
      <c r="C9" s="9">
        <v>11</v>
      </c>
      <c r="D9" s="8">
        <v>14.31</v>
      </c>
      <c r="E9" s="8">
        <v>0</v>
      </c>
      <c r="F9" s="9" t="s">
        <v>91</v>
      </c>
      <c r="G9" s="8">
        <v>0</v>
      </c>
      <c r="H9" s="8">
        <v>27.73</v>
      </c>
      <c r="I9" s="9">
        <v>23</v>
      </c>
      <c r="J9" s="8">
        <v>25.59</v>
      </c>
      <c r="K9" s="8">
        <v>22.54</v>
      </c>
      <c r="L9" s="9">
        <v>24</v>
      </c>
      <c r="M9" s="8">
        <v>13.24</v>
      </c>
      <c r="N9" s="8">
        <v>0</v>
      </c>
      <c r="O9" s="9" t="s">
        <v>91</v>
      </c>
      <c r="P9" s="8">
        <v>0</v>
      </c>
      <c r="Q9" s="8">
        <v>22.5</v>
      </c>
      <c r="R9" s="9">
        <v>1</v>
      </c>
      <c r="S9" s="8">
        <v>21.84</v>
      </c>
      <c r="T9" s="8">
        <v>22.54</v>
      </c>
      <c r="U9" s="9">
        <v>24</v>
      </c>
      <c r="V9" s="8">
        <v>13.24</v>
      </c>
      <c r="W9" s="7">
        <v>21.54</v>
      </c>
      <c r="X9" s="34">
        <v>1</v>
      </c>
      <c r="Y9" s="7">
        <v>20.91</v>
      </c>
      <c r="Z9" s="7">
        <v>35</v>
      </c>
      <c r="AA9" s="34">
        <v>1</v>
      </c>
      <c r="AB9" s="8">
        <v>35</v>
      </c>
    </row>
    <row r="10" spans="1:28">
      <c r="A10" s="2" t="s">
        <v>9</v>
      </c>
      <c r="B10" s="8">
        <v>34.61</v>
      </c>
      <c r="C10" s="9" t="s">
        <v>91</v>
      </c>
      <c r="D10" s="8">
        <v>28.05</v>
      </c>
      <c r="E10" s="8">
        <v>0</v>
      </c>
      <c r="F10" s="9" t="s">
        <v>91</v>
      </c>
      <c r="G10" s="8">
        <v>0</v>
      </c>
      <c r="H10" s="8">
        <v>35.299999999999997</v>
      </c>
      <c r="I10" s="9" t="s">
        <v>91</v>
      </c>
      <c r="J10" s="8">
        <v>28.05</v>
      </c>
      <c r="K10" s="8">
        <v>34</v>
      </c>
      <c r="L10" s="9" t="s">
        <v>91</v>
      </c>
      <c r="M10" s="8">
        <v>28.05</v>
      </c>
      <c r="N10" s="8">
        <v>34.65</v>
      </c>
      <c r="O10" s="9" t="s">
        <v>91</v>
      </c>
      <c r="P10" s="8">
        <v>28.05</v>
      </c>
      <c r="Q10" s="8">
        <v>0</v>
      </c>
      <c r="R10" s="9" t="s">
        <v>91</v>
      </c>
      <c r="S10" s="8">
        <v>0</v>
      </c>
      <c r="T10" s="8">
        <v>23.07</v>
      </c>
      <c r="U10" s="9" t="s">
        <v>91</v>
      </c>
      <c r="V10" s="8">
        <v>21.03</v>
      </c>
      <c r="W10" s="7">
        <v>34</v>
      </c>
      <c r="X10" s="34" t="s">
        <v>91</v>
      </c>
      <c r="Y10" s="7">
        <v>28.05</v>
      </c>
      <c r="Z10" s="7">
        <f>77000/2080</f>
        <v>37.019230769230766</v>
      </c>
      <c r="AA10" s="7" t="s">
        <v>91</v>
      </c>
      <c r="AB10" s="8">
        <v>28.05</v>
      </c>
    </row>
    <row r="11" spans="1:28">
      <c r="A11" s="2" t="s">
        <v>10</v>
      </c>
      <c r="B11" s="8">
        <v>39.81</v>
      </c>
      <c r="C11" s="9">
        <v>35</v>
      </c>
      <c r="D11" s="8">
        <v>22.61</v>
      </c>
      <c r="E11" s="8">
        <v>46.48</v>
      </c>
      <c r="F11" s="9">
        <v>10</v>
      </c>
      <c r="G11" s="8">
        <v>21.15</v>
      </c>
      <c r="H11" s="8">
        <v>32.33</v>
      </c>
      <c r="I11" s="9">
        <v>2</v>
      </c>
      <c r="J11" s="8">
        <v>30.77</v>
      </c>
      <c r="K11" s="8">
        <v>37.700000000000003</v>
      </c>
      <c r="L11" s="9">
        <v>8</v>
      </c>
      <c r="M11" s="8">
        <v>29.95</v>
      </c>
      <c r="N11" s="8">
        <v>31.83</v>
      </c>
      <c r="O11" s="9">
        <v>2</v>
      </c>
      <c r="P11" s="8">
        <v>30.29</v>
      </c>
      <c r="Q11" s="8">
        <v>30.64</v>
      </c>
      <c r="R11" s="9">
        <v>3</v>
      </c>
      <c r="S11" s="8">
        <v>27.89</v>
      </c>
      <c r="T11" s="8">
        <v>28.71</v>
      </c>
      <c r="U11" s="9">
        <v>18</v>
      </c>
      <c r="V11" s="8">
        <v>16.309999999999999</v>
      </c>
      <c r="W11" s="7">
        <v>29.46</v>
      </c>
      <c r="X11" s="34">
        <v>9</v>
      </c>
      <c r="Y11" s="7">
        <v>20.43</v>
      </c>
      <c r="Z11" s="7">
        <v>44.16</v>
      </c>
      <c r="AA11" s="34">
        <v>18</v>
      </c>
      <c r="AB11" s="8">
        <v>24.15</v>
      </c>
    </row>
    <row r="12" spans="1:28">
      <c r="A12" s="2" t="s">
        <v>11</v>
      </c>
      <c r="B12" s="8">
        <v>20.76</v>
      </c>
      <c r="C12" s="9">
        <v>3</v>
      </c>
      <c r="D12" s="8">
        <v>20.76</v>
      </c>
      <c r="E12" s="8">
        <v>0</v>
      </c>
      <c r="F12" s="9" t="s">
        <v>91</v>
      </c>
      <c r="G12" s="8">
        <v>0</v>
      </c>
      <c r="H12" s="8">
        <v>26.27</v>
      </c>
      <c r="I12" s="9">
        <v>3</v>
      </c>
      <c r="J12" s="8">
        <v>26.27</v>
      </c>
      <c r="K12" s="8">
        <v>22.73</v>
      </c>
      <c r="L12" s="9">
        <v>10</v>
      </c>
      <c r="M12" s="8">
        <v>22.73</v>
      </c>
      <c r="N12" s="8">
        <v>21.77</v>
      </c>
      <c r="O12" s="9">
        <v>11</v>
      </c>
      <c r="P12" s="8">
        <v>21.77</v>
      </c>
      <c r="Q12" s="8">
        <v>21.77</v>
      </c>
      <c r="R12" s="9">
        <v>11</v>
      </c>
      <c r="S12" s="8">
        <v>21.77</v>
      </c>
      <c r="T12" s="10">
        <v>16.239999999999998</v>
      </c>
      <c r="U12" s="9">
        <v>2</v>
      </c>
      <c r="V12" s="8">
        <v>15.38</v>
      </c>
      <c r="W12" s="8" t="s">
        <v>210</v>
      </c>
      <c r="X12" s="34">
        <v>1</v>
      </c>
      <c r="Y12" s="7">
        <v>0</v>
      </c>
      <c r="Z12" s="7">
        <v>0</v>
      </c>
      <c r="AA12" s="7" t="s">
        <v>91</v>
      </c>
      <c r="AB12" s="8">
        <v>0</v>
      </c>
    </row>
    <row r="13" spans="1:28">
      <c r="A13" s="2" t="s">
        <v>12</v>
      </c>
      <c r="B13" s="8">
        <v>0</v>
      </c>
      <c r="C13" s="9" t="s">
        <v>91</v>
      </c>
      <c r="D13" s="8">
        <v>0</v>
      </c>
      <c r="E13" s="8">
        <v>0</v>
      </c>
      <c r="F13" s="9" t="s">
        <v>91</v>
      </c>
      <c r="G13" s="8">
        <v>0</v>
      </c>
      <c r="H13" s="8" t="s">
        <v>212</v>
      </c>
      <c r="I13" s="9">
        <v>35</v>
      </c>
      <c r="J13" s="8">
        <v>0</v>
      </c>
      <c r="K13" s="8" t="s">
        <v>213</v>
      </c>
      <c r="L13" s="9">
        <v>35</v>
      </c>
      <c r="M13" s="8">
        <v>0</v>
      </c>
      <c r="N13" s="8">
        <v>18.239999999999998</v>
      </c>
      <c r="O13" s="9">
        <v>2</v>
      </c>
      <c r="P13" s="8">
        <v>17</v>
      </c>
      <c r="Q13" s="8">
        <v>18.239999999999998</v>
      </c>
      <c r="R13" s="9">
        <v>2</v>
      </c>
      <c r="S13" s="8">
        <v>18.239999999999998</v>
      </c>
      <c r="T13" s="22" t="s">
        <v>214</v>
      </c>
      <c r="U13" s="9">
        <v>15</v>
      </c>
      <c r="V13" s="22">
        <v>0</v>
      </c>
      <c r="W13" s="35">
        <v>0</v>
      </c>
      <c r="X13" s="41" t="s">
        <v>91</v>
      </c>
      <c r="Y13" s="35">
        <v>0</v>
      </c>
      <c r="Z13" s="35">
        <v>0</v>
      </c>
      <c r="AA13" s="35" t="s">
        <v>91</v>
      </c>
      <c r="AB13" s="8">
        <v>0</v>
      </c>
    </row>
    <row r="14" spans="1:28">
      <c r="A14" s="2" t="s">
        <v>13</v>
      </c>
      <c r="B14" s="8" t="s">
        <v>91</v>
      </c>
      <c r="C14" s="8" t="s">
        <v>91</v>
      </c>
      <c r="D14" s="8" t="s">
        <v>91</v>
      </c>
      <c r="E14" s="8" t="s">
        <v>91</v>
      </c>
      <c r="F14" s="8" t="s">
        <v>91</v>
      </c>
      <c r="G14" s="8" t="s">
        <v>91</v>
      </c>
      <c r="H14" s="8" t="s">
        <v>91</v>
      </c>
      <c r="I14" s="8" t="s">
        <v>91</v>
      </c>
      <c r="J14" s="8" t="s">
        <v>91</v>
      </c>
      <c r="K14" s="8" t="s">
        <v>91</v>
      </c>
      <c r="L14" s="8" t="s">
        <v>91</v>
      </c>
      <c r="M14" s="8" t="s">
        <v>91</v>
      </c>
      <c r="N14" s="8" t="s">
        <v>91</v>
      </c>
      <c r="O14" s="8" t="s">
        <v>91</v>
      </c>
      <c r="P14" s="8" t="s">
        <v>91</v>
      </c>
      <c r="Q14" s="8" t="s">
        <v>91</v>
      </c>
      <c r="R14" s="8" t="s">
        <v>91</v>
      </c>
      <c r="S14" s="8" t="s">
        <v>91</v>
      </c>
      <c r="T14" s="8" t="s">
        <v>91</v>
      </c>
      <c r="U14" s="8" t="s">
        <v>91</v>
      </c>
      <c r="V14" s="8" t="s">
        <v>91</v>
      </c>
      <c r="W14" s="8" t="s">
        <v>91</v>
      </c>
      <c r="X14" s="8" t="s">
        <v>91</v>
      </c>
      <c r="Y14" s="8" t="s">
        <v>91</v>
      </c>
      <c r="Z14" s="8" t="s">
        <v>91</v>
      </c>
      <c r="AA14" s="8" t="s">
        <v>91</v>
      </c>
      <c r="AB14" s="8" t="s">
        <v>91</v>
      </c>
    </row>
    <row r="15" spans="1:28">
      <c r="A15" s="2" t="s">
        <v>14</v>
      </c>
      <c r="B15" s="8">
        <v>41.36</v>
      </c>
      <c r="C15" s="9">
        <v>6</v>
      </c>
      <c r="D15" s="8">
        <v>37.69</v>
      </c>
      <c r="E15" s="8">
        <v>0</v>
      </c>
      <c r="F15" s="9" t="s">
        <v>91</v>
      </c>
      <c r="G15" s="8">
        <v>0</v>
      </c>
      <c r="H15" s="8">
        <v>0</v>
      </c>
      <c r="I15" s="9" t="s">
        <v>91</v>
      </c>
      <c r="J15" s="8">
        <v>0</v>
      </c>
      <c r="K15" s="8">
        <v>45.13</v>
      </c>
      <c r="L15" s="9">
        <v>3</v>
      </c>
      <c r="M15" s="8">
        <v>45.13</v>
      </c>
      <c r="N15" s="8">
        <v>38.25</v>
      </c>
      <c r="O15" s="9">
        <v>7</v>
      </c>
      <c r="P15" s="8">
        <v>35.090000000000003</v>
      </c>
      <c r="Q15" s="8">
        <v>33.32</v>
      </c>
      <c r="R15" s="9">
        <v>9</v>
      </c>
      <c r="S15" s="8">
        <v>29.6</v>
      </c>
      <c r="T15" s="8">
        <v>31.22</v>
      </c>
      <c r="U15" s="9">
        <v>0</v>
      </c>
      <c r="V15" s="8">
        <v>31.22</v>
      </c>
      <c r="W15" s="7">
        <v>39.14</v>
      </c>
      <c r="X15" s="34">
        <v>2</v>
      </c>
      <c r="Y15" s="7">
        <v>38.28</v>
      </c>
      <c r="Z15" s="7">
        <v>51.15</v>
      </c>
      <c r="AA15" s="34">
        <v>6</v>
      </c>
      <c r="AB15" s="8">
        <v>47.08</v>
      </c>
    </row>
    <row r="16" spans="1:28">
      <c r="A16" s="2" t="s">
        <v>15</v>
      </c>
      <c r="B16" s="8">
        <v>29.5</v>
      </c>
      <c r="C16" s="9">
        <v>15</v>
      </c>
      <c r="D16" s="8">
        <v>28</v>
      </c>
      <c r="E16" s="8">
        <v>21.99</v>
      </c>
      <c r="F16" s="9">
        <v>5</v>
      </c>
      <c r="G16" s="8">
        <v>14.8</v>
      </c>
      <c r="H16" s="8">
        <v>26.87</v>
      </c>
      <c r="I16" s="9">
        <v>36</v>
      </c>
      <c r="J16" s="8">
        <v>21.99</v>
      </c>
      <c r="K16" s="8">
        <v>23.93</v>
      </c>
      <c r="L16" s="9">
        <v>5</v>
      </c>
      <c r="M16" s="8">
        <v>18.5</v>
      </c>
      <c r="N16" s="8">
        <v>22.61</v>
      </c>
      <c r="O16" s="9">
        <v>22</v>
      </c>
      <c r="P16" s="8">
        <v>19.7</v>
      </c>
      <c r="Q16" s="8">
        <v>21.64</v>
      </c>
      <c r="R16" s="9">
        <v>2</v>
      </c>
      <c r="S16" s="8">
        <v>19.489999999999998</v>
      </c>
      <c r="T16" s="8">
        <v>21.99</v>
      </c>
      <c r="U16" s="9">
        <v>3</v>
      </c>
      <c r="V16" s="8">
        <v>16.02</v>
      </c>
      <c r="W16" s="7">
        <v>24.64</v>
      </c>
      <c r="X16" s="34">
        <v>3</v>
      </c>
      <c r="Y16" s="7">
        <v>22.55</v>
      </c>
      <c r="Z16" s="7">
        <v>18.809999999999999</v>
      </c>
      <c r="AA16" s="34">
        <v>24</v>
      </c>
      <c r="AB16" s="8">
        <v>13.72</v>
      </c>
    </row>
    <row r="17" spans="1:28">
      <c r="A17" s="2" t="s">
        <v>16</v>
      </c>
      <c r="B17" s="8">
        <v>25.11</v>
      </c>
      <c r="C17" s="9">
        <v>17</v>
      </c>
      <c r="D17" s="8">
        <v>0</v>
      </c>
      <c r="E17" s="8">
        <v>0</v>
      </c>
      <c r="F17" s="9" t="s">
        <v>91</v>
      </c>
      <c r="G17" s="8">
        <v>0</v>
      </c>
      <c r="H17" s="8">
        <v>21.12</v>
      </c>
      <c r="I17" s="9">
        <v>21</v>
      </c>
      <c r="J17" s="8">
        <v>0</v>
      </c>
      <c r="K17" s="8" t="s">
        <v>95</v>
      </c>
      <c r="L17" s="9" t="s">
        <v>91</v>
      </c>
      <c r="M17" s="8">
        <v>0</v>
      </c>
      <c r="N17" s="8" t="s">
        <v>95</v>
      </c>
      <c r="O17" s="24" t="s">
        <v>91</v>
      </c>
      <c r="P17" s="22">
        <v>0</v>
      </c>
      <c r="Q17" s="8">
        <v>22.67</v>
      </c>
      <c r="R17" s="9">
        <v>10</v>
      </c>
      <c r="S17" s="8">
        <v>0</v>
      </c>
      <c r="T17" s="8">
        <v>20.16</v>
      </c>
      <c r="U17" s="9">
        <v>2</v>
      </c>
      <c r="V17" s="8">
        <v>19.5</v>
      </c>
      <c r="W17" s="7">
        <f>87517/2080</f>
        <v>42.075480769230772</v>
      </c>
      <c r="X17" s="34">
        <v>26</v>
      </c>
      <c r="Y17" s="7">
        <v>0</v>
      </c>
      <c r="Z17" s="7" t="s">
        <v>95</v>
      </c>
      <c r="AA17" s="7" t="s">
        <v>91</v>
      </c>
      <c r="AB17" s="8">
        <v>0</v>
      </c>
    </row>
    <row r="18" spans="1:28">
      <c r="A18" s="4" t="s">
        <v>17</v>
      </c>
      <c r="B18" s="8">
        <v>16.489999999999998</v>
      </c>
      <c r="C18" s="9">
        <v>1</v>
      </c>
      <c r="D18" s="8">
        <v>16.489999999999998</v>
      </c>
      <c r="E18" s="8">
        <v>0</v>
      </c>
      <c r="F18" s="9" t="s">
        <v>91</v>
      </c>
      <c r="G18" s="8">
        <v>0</v>
      </c>
      <c r="H18" s="8">
        <v>31.62</v>
      </c>
      <c r="I18" s="9">
        <v>4</v>
      </c>
      <c r="J18" s="8">
        <v>29.81</v>
      </c>
      <c r="K18" s="8">
        <v>0</v>
      </c>
      <c r="L18" s="9" t="s">
        <v>91</v>
      </c>
      <c r="M18" s="8">
        <v>0</v>
      </c>
      <c r="N18" s="8">
        <v>0</v>
      </c>
      <c r="O18" s="9" t="s">
        <v>91</v>
      </c>
      <c r="P18" s="8">
        <v>0</v>
      </c>
      <c r="Q18" s="8">
        <v>0</v>
      </c>
      <c r="R18" s="9" t="s">
        <v>91</v>
      </c>
      <c r="S18" s="8">
        <v>0</v>
      </c>
      <c r="T18" s="8">
        <v>29.95</v>
      </c>
      <c r="U18" s="9">
        <v>10</v>
      </c>
      <c r="V18" s="8">
        <v>22.92</v>
      </c>
      <c r="W18" s="7">
        <v>15.25</v>
      </c>
      <c r="X18" s="34">
        <v>1</v>
      </c>
      <c r="Y18" s="7">
        <v>15.25</v>
      </c>
      <c r="Z18" s="7">
        <v>0</v>
      </c>
      <c r="AA18" s="7" t="s">
        <v>91</v>
      </c>
      <c r="AB18" s="8">
        <v>0</v>
      </c>
    </row>
    <row r="19" spans="1:28">
      <c r="A19" s="2" t="s">
        <v>18</v>
      </c>
      <c r="B19" s="8">
        <v>17.3</v>
      </c>
      <c r="C19" s="9">
        <v>15</v>
      </c>
      <c r="D19" s="8">
        <v>15.3</v>
      </c>
      <c r="E19" s="8">
        <v>22.83</v>
      </c>
      <c r="F19" s="9">
        <v>29</v>
      </c>
      <c r="G19" s="8">
        <v>20.47</v>
      </c>
      <c r="H19" s="8">
        <v>22.83</v>
      </c>
      <c r="I19" s="9">
        <v>16</v>
      </c>
      <c r="J19" s="8">
        <v>20.47</v>
      </c>
      <c r="K19" s="8">
        <v>14.29</v>
      </c>
      <c r="L19" s="9">
        <v>2</v>
      </c>
      <c r="M19" s="8">
        <v>13.62</v>
      </c>
      <c r="N19" s="8">
        <v>19.809999999999999</v>
      </c>
      <c r="O19" s="9">
        <v>11</v>
      </c>
      <c r="P19" s="8">
        <v>18.22</v>
      </c>
      <c r="Q19" s="8">
        <v>14.3</v>
      </c>
      <c r="R19" s="9">
        <v>6</v>
      </c>
      <c r="S19" s="8">
        <v>13.62</v>
      </c>
      <c r="T19" s="8">
        <v>18.510000000000002</v>
      </c>
      <c r="U19" s="9">
        <v>21</v>
      </c>
      <c r="V19" s="8">
        <v>15.3</v>
      </c>
      <c r="W19" s="7">
        <v>18.84</v>
      </c>
      <c r="X19" s="34">
        <v>12</v>
      </c>
      <c r="Y19" s="7">
        <v>17.190000000000001</v>
      </c>
      <c r="Z19" s="7">
        <v>23.32</v>
      </c>
      <c r="AA19" s="34">
        <v>2</v>
      </c>
      <c r="AB19" s="8">
        <v>19.309999999999999</v>
      </c>
    </row>
    <row r="20" spans="1:28">
      <c r="A20" s="2" t="s">
        <v>19</v>
      </c>
      <c r="B20" s="8" t="s">
        <v>205</v>
      </c>
      <c r="C20" s="9">
        <v>5</v>
      </c>
      <c r="D20" s="8">
        <v>12.33</v>
      </c>
      <c r="E20" s="8">
        <v>0</v>
      </c>
      <c r="F20" s="9" t="s">
        <v>91</v>
      </c>
      <c r="G20" s="8">
        <v>0</v>
      </c>
      <c r="H20" s="8">
        <f>47476/2080</f>
        <v>22.824999999999999</v>
      </c>
      <c r="I20" s="9">
        <v>15</v>
      </c>
      <c r="J20" s="8">
        <v>20.6</v>
      </c>
      <c r="K20" s="8">
        <v>0</v>
      </c>
      <c r="L20" s="9" t="s">
        <v>91</v>
      </c>
      <c r="M20" s="8">
        <v>0</v>
      </c>
      <c r="N20" s="8">
        <v>19.350000000000001</v>
      </c>
      <c r="O20" s="9">
        <v>22</v>
      </c>
      <c r="P20" s="8">
        <v>12.33</v>
      </c>
      <c r="Q20" s="8">
        <v>0</v>
      </c>
      <c r="R20" s="9" t="s">
        <v>91</v>
      </c>
      <c r="S20" s="8">
        <v>0</v>
      </c>
      <c r="T20" s="8">
        <v>20.03</v>
      </c>
      <c r="U20" s="9">
        <v>2</v>
      </c>
      <c r="V20" s="8">
        <v>12.33</v>
      </c>
      <c r="W20" s="7">
        <v>17.13</v>
      </c>
      <c r="X20" s="34">
        <v>3</v>
      </c>
      <c r="Y20" s="7">
        <v>12.33</v>
      </c>
      <c r="Z20" s="7">
        <v>0</v>
      </c>
      <c r="AA20" s="7" t="s">
        <v>91</v>
      </c>
      <c r="AB20" s="8">
        <v>0</v>
      </c>
    </row>
    <row r="21" spans="1:28">
      <c r="A21" s="2" t="s">
        <v>20</v>
      </c>
      <c r="B21" s="8">
        <v>26.41</v>
      </c>
      <c r="C21" s="9">
        <v>10</v>
      </c>
      <c r="D21" s="8">
        <v>22.64</v>
      </c>
      <c r="E21" s="8">
        <v>0</v>
      </c>
      <c r="F21" s="9" t="s">
        <v>91</v>
      </c>
      <c r="G21" s="8">
        <v>0</v>
      </c>
      <c r="H21" s="8">
        <v>0</v>
      </c>
      <c r="I21" s="9" t="s">
        <v>91</v>
      </c>
      <c r="J21" s="8">
        <v>0</v>
      </c>
      <c r="K21" s="8">
        <v>22.64</v>
      </c>
      <c r="L21" s="9">
        <v>1</v>
      </c>
      <c r="M21" s="8">
        <v>22.64</v>
      </c>
      <c r="N21" s="8" t="s">
        <v>95</v>
      </c>
      <c r="O21" s="9" t="s">
        <v>91</v>
      </c>
      <c r="P21" s="8">
        <v>0</v>
      </c>
      <c r="Q21" s="8">
        <v>0</v>
      </c>
      <c r="R21" s="9" t="s">
        <v>91</v>
      </c>
      <c r="S21" s="8">
        <v>0</v>
      </c>
      <c r="T21" s="8">
        <v>18.89</v>
      </c>
      <c r="U21" s="9">
        <v>9</v>
      </c>
      <c r="V21" s="8">
        <v>15.33</v>
      </c>
      <c r="W21" s="7">
        <v>17.02</v>
      </c>
      <c r="X21" s="34">
        <v>8</v>
      </c>
      <c r="Y21" s="7">
        <v>15.33</v>
      </c>
      <c r="Z21" s="7">
        <v>0</v>
      </c>
      <c r="AA21" s="7" t="s">
        <v>91</v>
      </c>
      <c r="AB21" s="8">
        <v>0</v>
      </c>
    </row>
    <row r="22" spans="1:28">
      <c r="A22" s="2" t="s">
        <v>21</v>
      </c>
      <c r="B22" s="8">
        <v>28.51</v>
      </c>
      <c r="C22" s="9">
        <v>3</v>
      </c>
      <c r="D22" s="8">
        <v>0</v>
      </c>
      <c r="E22" s="8">
        <v>0</v>
      </c>
      <c r="F22" s="9" t="s">
        <v>91</v>
      </c>
      <c r="G22" s="8">
        <v>0</v>
      </c>
      <c r="H22" s="8">
        <v>28.51</v>
      </c>
      <c r="I22" s="9">
        <v>35</v>
      </c>
      <c r="J22" s="8">
        <v>0</v>
      </c>
      <c r="K22" s="8">
        <v>25.27</v>
      </c>
      <c r="L22" s="9">
        <v>16</v>
      </c>
      <c r="M22" s="8">
        <v>0</v>
      </c>
      <c r="N22" s="8">
        <v>25.16</v>
      </c>
      <c r="O22" s="9">
        <v>12</v>
      </c>
      <c r="P22" s="8">
        <v>23.66</v>
      </c>
      <c r="Q22" s="8">
        <v>0</v>
      </c>
      <c r="R22" s="9" t="s">
        <v>91</v>
      </c>
      <c r="S22" s="8">
        <v>0</v>
      </c>
      <c r="T22" s="8">
        <v>22.03</v>
      </c>
      <c r="U22" s="9">
        <v>5</v>
      </c>
      <c r="V22" s="8">
        <v>20.53</v>
      </c>
      <c r="W22" s="7">
        <v>14.2</v>
      </c>
      <c r="X22" s="34">
        <v>40</v>
      </c>
      <c r="Y22" s="7">
        <v>0</v>
      </c>
      <c r="Z22" s="7" t="s">
        <v>95</v>
      </c>
      <c r="AA22" s="7" t="s">
        <v>91</v>
      </c>
      <c r="AB22" s="8">
        <v>0</v>
      </c>
    </row>
    <row r="23" spans="1:28">
      <c r="A23" s="2" t="s">
        <v>22</v>
      </c>
      <c r="B23" s="8">
        <v>37.22</v>
      </c>
      <c r="C23" s="9">
        <v>5</v>
      </c>
      <c r="D23" s="8">
        <v>31.46</v>
      </c>
      <c r="E23" s="8">
        <v>41.97</v>
      </c>
      <c r="F23" s="9">
        <v>5</v>
      </c>
      <c r="G23" s="8">
        <v>35.880000000000003</v>
      </c>
      <c r="H23" s="8">
        <v>28.58</v>
      </c>
      <c r="I23" s="9">
        <v>36</v>
      </c>
      <c r="J23" s="8">
        <v>21.4</v>
      </c>
      <c r="K23" s="8">
        <v>24.93</v>
      </c>
      <c r="L23" s="9">
        <v>8</v>
      </c>
      <c r="M23" s="8">
        <v>23.05</v>
      </c>
      <c r="N23" s="8">
        <v>30.5</v>
      </c>
      <c r="O23" s="9">
        <v>12</v>
      </c>
      <c r="P23" s="8">
        <v>24.84</v>
      </c>
      <c r="Q23" s="22">
        <v>0</v>
      </c>
      <c r="R23" s="9" t="s">
        <v>91</v>
      </c>
      <c r="S23" s="22">
        <v>0</v>
      </c>
      <c r="T23" s="8">
        <v>28.09</v>
      </c>
      <c r="U23" s="9">
        <v>12</v>
      </c>
      <c r="V23" s="8">
        <v>24.84</v>
      </c>
      <c r="W23" s="7">
        <v>23.58</v>
      </c>
      <c r="X23" s="34">
        <v>12</v>
      </c>
      <c r="Y23" s="7">
        <v>20.420000000000002</v>
      </c>
      <c r="Z23" s="7">
        <v>28.39</v>
      </c>
      <c r="AA23" s="34">
        <v>24</v>
      </c>
      <c r="AB23" s="8">
        <v>24.84</v>
      </c>
    </row>
    <row r="24" spans="1:28">
      <c r="A24" s="2" t="s">
        <v>23</v>
      </c>
      <c r="B24" s="8">
        <v>25.75</v>
      </c>
      <c r="C24" s="9">
        <v>13</v>
      </c>
      <c r="D24" s="8">
        <v>0</v>
      </c>
      <c r="E24" s="8">
        <v>0</v>
      </c>
      <c r="F24" s="9" t="s">
        <v>91</v>
      </c>
      <c r="G24" s="8">
        <v>0</v>
      </c>
      <c r="H24" s="8">
        <v>26.13</v>
      </c>
      <c r="I24" s="9">
        <v>15</v>
      </c>
      <c r="J24" s="8">
        <v>0</v>
      </c>
      <c r="K24" s="8">
        <v>25.88</v>
      </c>
      <c r="L24" s="9">
        <v>22</v>
      </c>
      <c r="M24" s="8">
        <v>0</v>
      </c>
      <c r="N24" s="8">
        <v>24.7</v>
      </c>
      <c r="O24" s="9">
        <v>27</v>
      </c>
      <c r="P24" s="8">
        <v>0</v>
      </c>
      <c r="Q24" s="8">
        <v>0</v>
      </c>
      <c r="R24" s="9" t="s">
        <v>91</v>
      </c>
      <c r="S24" s="8">
        <v>0</v>
      </c>
      <c r="T24" s="8">
        <v>20.43</v>
      </c>
      <c r="U24" s="9">
        <v>25</v>
      </c>
      <c r="V24" s="8">
        <v>0</v>
      </c>
      <c r="W24" s="7">
        <v>16.79</v>
      </c>
      <c r="X24" s="34">
        <v>1</v>
      </c>
      <c r="Y24" s="7">
        <v>0</v>
      </c>
      <c r="Z24" s="7">
        <v>22.5</v>
      </c>
      <c r="AA24" s="34">
        <v>1</v>
      </c>
      <c r="AB24" s="8">
        <v>0</v>
      </c>
    </row>
    <row r="25" spans="1:28">
      <c r="A25" s="2" t="s">
        <v>24</v>
      </c>
      <c r="B25" s="8">
        <v>20</v>
      </c>
      <c r="C25" s="9">
        <v>1</v>
      </c>
      <c r="D25" s="8">
        <v>18</v>
      </c>
      <c r="E25" s="8">
        <v>0</v>
      </c>
      <c r="F25" s="9" t="s">
        <v>91</v>
      </c>
      <c r="G25" s="8">
        <v>0</v>
      </c>
      <c r="H25" s="8">
        <v>0</v>
      </c>
      <c r="I25" s="9" t="s">
        <v>91</v>
      </c>
      <c r="J25" s="8">
        <v>0</v>
      </c>
      <c r="K25" s="8">
        <v>0</v>
      </c>
      <c r="L25" s="9" t="s">
        <v>91</v>
      </c>
      <c r="M25" s="8">
        <v>0</v>
      </c>
      <c r="N25" s="8">
        <v>25.71</v>
      </c>
      <c r="O25" s="9">
        <v>26</v>
      </c>
      <c r="P25" s="8">
        <v>21</v>
      </c>
      <c r="Q25" s="8">
        <v>19.28</v>
      </c>
      <c r="R25" s="9">
        <v>3</v>
      </c>
      <c r="S25" s="8">
        <v>17</v>
      </c>
      <c r="T25" s="8">
        <v>25.54</v>
      </c>
      <c r="U25" s="9">
        <v>23</v>
      </c>
      <c r="V25" s="8">
        <v>18</v>
      </c>
      <c r="W25" s="7">
        <v>19.28</v>
      </c>
      <c r="X25" s="34">
        <v>2</v>
      </c>
      <c r="Y25" s="7">
        <v>17</v>
      </c>
      <c r="Z25" s="7">
        <v>0</v>
      </c>
      <c r="AA25" s="7" t="s">
        <v>91</v>
      </c>
      <c r="AB25" s="8">
        <v>0</v>
      </c>
    </row>
    <row r="26" spans="1:28">
      <c r="A26" s="2" t="s">
        <v>25</v>
      </c>
      <c r="B26" s="8">
        <v>0</v>
      </c>
      <c r="C26" s="9" t="s">
        <v>91</v>
      </c>
      <c r="D26" s="8">
        <v>0</v>
      </c>
      <c r="E26" s="8">
        <v>0</v>
      </c>
      <c r="F26" s="9" t="s">
        <v>91</v>
      </c>
      <c r="G26" s="8">
        <v>0</v>
      </c>
      <c r="H26" s="8">
        <v>23.91</v>
      </c>
      <c r="I26" s="9">
        <v>12</v>
      </c>
      <c r="J26" s="8">
        <v>0</v>
      </c>
      <c r="K26" s="8">
        <v>0</v>
      </c>
      <c r="L26" s="9" t="s">
        <v>91</v>
      </c>
      <c r="M26" s="8">
        <v>0</v>
      </c>
      <c r="N26" s="8">
        <v>23.67</v>
      </c>
      <c r="O26" s="9">
        <v>22</v>
      </c>
      <c r="P26" s="8">
        <v>0</v>
      </c>
      <c r="Q26" s="8">
        <v>0</v>
      </c>
      <c r="R26" s="9" t="s">
        <v>91</v>
      </c>
      <c r="S26" s="8">
        <v>0</v>
      </c>
      <c r="T26" s="8">
        <v>18.440000000000001</v>
      </c>
      <c r="U26" s="9">
        <v>3</v>
      </c>
      <c r="V26" s="8">
        <v>15.48</v>
      </c>
      <c r="W26" s="7">
        <v>17.899999999999999</v>
      </c>
      <c r="X26" s="34">
        <v>12</v>
      </c>
      <c r="Y26" s="7">
        <v>15.48</v>
      </c>
      <c r="Z26" s="7">
        <v>0</v>
      </c>
      <c r="AA26" s="7" t="s">
        <v>91</v>
      </c>
      <c r="AB26" s="8">
        <v>0</v>
      </c>
    </row>
    <row r="27" spans="1:28">
      <c r="A27" s="2" t="s">
        <v>26</v>
      </c>
      <c r="B27" s="8">
        <f>45220/2080</f>
        <v>21.740384615384617</v>
      </c>
      <c r="C27" s="9">
        <v>1</v>
      </c>
      <c r="D27" s="8">
        <v>21.12</v>
      </c>
      <c r="E27" s="8">
        <v>41</v>
      </c>
      <c r="F27" s="9">
        <v>4</v>
      </c>
      <c r="G27" s="8">
        <v>33.479999999999997</v>
      </c>
      <c r="H27" s="22" t="s">
        <v>169</v>
      </c>
      <c r="I27" s="24" t="s">
        <v>91</v>
      </c>
      <c r="J27" s="22">
        <v>0</v>
      </c>
      <c r="K27" s="22" t="s">
        <v>169</v>
      </c>
      <c r="L27" s="24" t="s">
        <v>91</v>
      </c>
      <c r="M27" s="22">
        <v>0</v>
      </c>
      <c r="N27" s="8">
        <v>25.45</v>
      </c>
      <c r="O27" s="9">
        <v>12</v>
      </c>
      <c r="P27" s="8">
        <v>21.12</v>
      </c>
      <c r="Q27" s="8">
        <v>25.45</v>
      </c>
      <c r="R27" s="9">
        <v>12</v>
      </c>
      <c r="S27" s="8">
        <v>21.12</v>
      </c>
      <c r="T27" s="8">
        <v>24.83</v>
      </c>
      <c r="U27" s="9">
        <v>11</v>
      </c>
      <c r="V27" s="8">
        <v>21.12</v>
      </c>
      <c r="W27" s="7">
        <v>21.74</v>
      </c>
      <c r="X27" s="34">
        <v>3</v>
      </c>
      <c r="Y27" s="7">
        <v>21.12</v>
      </c>
      <c r="Z27" s="7">
        <v>34.32</v>
      </c>
      <c r="AA27" s="34">
        <v>2</v>
      </c>
      <c r="AB27" s="8">
        <v>29.36</v>
      </c>
    </row>
    <row r="28" spans="1:28">
      <c r="A28" s="2" t="s">
        <v>27</v>
      </c>
      <c r="B28" s="8">
        <v>30.67</v>
      </c>
      <c r="C28" s="9">
        <v>25</v>
      </c>
      <c r="D28" s="8">
        <v>18.84</v>
      </c>
      <c r="E28" s="8">
        <v>0</v>
      </c>
      <c r="F28" s="9" t="s">
        <v>91</v>
      </c>
      <c r="G28" s="8">
        <v>0</v>
      </c>
      <c r="H28" s="8">
        <v>0</v>
      </c>
      <c r="I28" s="9" t="s">
        <v>91</v>
      </c>
      <c r="J28" s="8">
        <v>0</v>
      </c>
      <c r="K28" s="8">
        <v>0</v>
      </c>
      <c r="L28" s="9" t="s">
        <v>91</v>
      </c>
      <c r="M28" s="8">
        <v>0</v>
      </c>
      <c r="N28" s="8">
        <v>28.12</v>
      </c>
      <c r="O28" s="9">
        <v>14</v>
      </c>
      <c r="P28" s="8">
        <v>13.6</v>
      </c>
      <c r="Q28" s="8">
        <v>22.66</v>
      </c>
      <c r="R28" s="9">
        <v>10</v>
      </c>
      <c r="S28" s="8">
        <v>11.84</v>
      </c>
      <c r="T28" s="8">
        <v>0</v>
      </c>
      <c r="U28" s="9" t="s">
        <v>91</v>
      </c>
      <c r="V28" s="8">
        <v>0</v>
      </c>
      <c r="W28" s="7">
        <v>19.04</v>
      </c>
      <c r="X28" s="34">
        <v>1</v>
      </c>
      <c r="Y28" s="7">
        <v>18</v>
      </c>
      <c r="Z28" s="7">
        <v>31.78</v>
      </c>
      <c r="AA28" s="34">
        <v>27</v>
      </c>
      <c r="AB28" s="8">
        <v>15.62</v>
      </c>
    </row>
    <row r="29" spans="1:28">
      <c r="A29" s="2" t="s">
        <v>28</v>
      </c>
      <c r="B29" s="8">
        <v>43.26</v>
      </c>
      <c r="C29" s="9">
        <v>4</v>
      </c>
      <c r="D29" s="8">
        <v>29.53</v>
      </c>
      <c r="E29" s="8">
        <v>36.380000000000003</v>
      </c>
      <c r="F29" s="9">
        <v>7</v>
      </c>
      <c r="G29" s="8">
        <v>29.53</v>
      </c>
      <c r="H29" s="8">
        <v>0</v>
      </c>
      <c r="I29" s="9" t="s">
        <v>91</v>
      </c>
      <c r="J29" s="8">
        <v>0</v>
      </c>
      <c r="K29" s="8">
        <v>40.119999999999997</v>
      </c>
      <c r="L29" s="9">
        <v>4</v>
      </c>
      <c r="M29" s="8">
        <v>29.53</v>
      </c>
      <c r="N29" s="8">
        <v>35.39</v>
      </c>
      <c r="O29" s="9">
        <v>7</v>
      </c>
      <c r="P29" s="8">
        <v>26.84</v>
      </c>
      <c r="Q29" s="8">
        <v>34.409999999999997</v>
      </c>
      <c r="R29" s="9">
        <v>1</v>
      </c>
      <c r="S29" s="8">
        <v>26.84</v>
      </c>
      <c r="T29" s="8">
        <v>39.33</v>
      </c>
      <c r="U29" s="9">
        <v>12</v>
      </c>
      <c r="V29" s="8">
        <v>29.53</v>
      </c>
      <c r="W29" s="7">
        <v>32.04</v>
      </c>
      <c r="X29" s="34">
        <v>22</v>
      </c>
      <c r="Y29" s="7">
        <v>23.02</v>
      </c>
      <c r="Z29" s="7">
        <v>41.86</v>
      </c>
      <c r="AA29" s="7">
        <v>20</v>
      </c>
      <c r="AB29" s="8">
        <v>29.53</v>
      </c>
    </row>
    <row r="30" spans="1:28">
      <c r="A30" s="2" t="s">
        <v>29</v>
      </c>
      <c r="B30" s="8">
        <v>36.86</v>
      </c>
      <c r="C30" s="9">
        <v>19</v>
      </c>
      <c r="D30" s="8">
        <v>26.42</v>
      </c>
      <c r="E30" s="8">
        <v>0</v>
      </c>
      <c r="F30" s="9" t="s">
        <v>91</v>
      </c>
      <c r="G30" s="8">
        <v>0</v>
      </c>
      <c r="H30" s="8">
        <v>0</v>
      </c>
      <c r="I30" s="9" t="s">
        <v>91</v>
      </c>
      <c r="J30" s="8">
        <v>0</v>
      </c>
      <c r="K30" s="8">
        <v>29.87</v>
      </c>
      <c r="L30" s="9">
        <v>22</v>
      </c>
      <c r="M30" s="8">
        <v>20.6</v>
      </c>
      <c r="N30" s="8">
        <v>26.68</v>
      </c>
      <c r="O30" s="9">
        <v>15</v>
      </c>
      <c r="P30" s="8">
        <v>19.899999999999999</v>
      </c>
      <c r="Q30" s="8">
        <v>31.05</v>
      </c>
      <c r="R30" s="9">
        <v>12</v>
      </c>
      <c r="S30" s="8">
        <v>23.15</v>
      </c>
      <c r="T30" s="8">
        <v>28.73</v>
      </c>
      <c r="U30" s="9">
        <v>17</v>
      </c>
      <c r="V30" s="8">
        <v>20.6</v>
      </c>
      <c r="W30" s="7">
        <v>28.73</v>
      </c>
      <c r="X30" s="34">
        <v>17</v>
      </c>
      <c r="Y30" s="7">
        <v>20.6</v>
      </c>
      <c r="Z30" s="7">
        <v>37.549999999999997</v>
      </c>
      <c r="AA30" s="7">
        <v>9</v>
      </c>
      <c r="AB30" s="8">
        <v>26.93</v>
      </c>
    </row>
    <row r="31" spans="1:28">
      <c r="A31" s="2" t="s">
        <v>30</v>
      </c>
      <c r="B31" s="8">
        <v>26.25</v>
      </c>
      <c r="C31" s="9">
        <v>27</v>
      </c>
      <c r="D31" s="8">
        <v>22.2</v>
      </c>
      <c r="E31" s="8">
        <v>0</v>
      </c>
      <c r="F31" s="9" t="s">
        <v>91</v>
      </c>
      <c r="G31" s="8">
        <v>0</v>
      </c>
      <c r="H31" s="8">
        <v>21</v>
      </c>
      <c r="I31" s="9">
        <v>2</v>
      </c>
      <c r="J31" s="8">
        <v>21</v>
      </c>
      <c r="K31" s="8">
        <v>20</v>
      </c>
      <c r="L31" s="9">
        <v>5</v>
      </c>
      <c r="M31" s="8">
        <v>17.63</v>
      </c>
      <c r="N31" s="8">
        <v>21.4</v>
      </c>
      <c r="O31" s="9">
        <v>7</v>
      </c>
      <c r="P31" s="8">
        <v>20.18</v>
      </c>
      <c r="Q31" s="8">
        <v>0</v>
      </c>
      <c r="R31" s="9" t="s">
        <v>91</v>
      </c>
      <c r="S31" s="8">
        <v>0</v>
      </c>
      <c r="T31" s="8">
        <v>21.5</v>
      </c>
      <c r="U31" s="9">
        <v>6</v>
      </c>
      <c r="V31" s="8">
        <v>17.63</v>
      </c>
      <c r="W31" s="7">
        <v>21.4</v>
      </c>
      <c r="X31" s="34">
        <v>15</v>
      </c>
      <c r="Y31" s="7">
        <v>20.18</v>
      </c>
      <c r="Z31" s="7">
        <v>0</v>
      </c>
      <c r="AA31" s="7" t="s">
        <v>91</v>
      </c>
      <c r="AB31" s="8">
        <v>0</v>
      </c>
    </row>
    <row r="32" spans="1:28">
      <c r="A32" s="2" t="s">
        <v>31</v>
      </c>
      <c r="B32" s="8">
        <v>12.84</v>
      </c>
      <c r="C32" s="9">
        <v>8</v>
      </c>
      <c r="D32" s="8">
        <v>0</v>
      </c>
      <c r="E32" s="8">
        <v>0</v>
      </c>
      <c r="F32" s="9">
        <v>0</v>
      </c>
      <c r="G32" s="8">
        <v>0</v>
      </c>
      <c r="H32" s="8">
        <v>0</v>
      </c>
      <c r="I32" s="9">
        <v>0</v>
      </c>
      <c r="J32" s="8">
        <v>0</v>
      </c>
      <c r="K32" s="8">
        <v>0</v>
      </c>
      <c r="L32" s="9">
        <v>0</v>
      </c>
      <c r="M32" s="8">
        <v>0</v>
      </c>
      <c r="N32" s="8">
        <v>0</v>
      </c>
      <c r="O32" s="9">
        <v>0</v>
      </c>
      <c r="P32" s="8">
        <v>0</v>
      </c>
      <c r="Q32" s="8">
        <v>0</v>
      </c>
      <c r="R32" s="9">
        <v>0</v>
      </c>
      <c r="S32" s="8">
        <v>0</v>
      </c>
      <c r="T32" s="8">
        <v>13.2</v>
      </c>
      <c r="U32" s="9">
        <v>9</v>
      </c>
      <c r="V32" s="8">
        <v>0</v>
      </c>
      <c r="W32" s="7">
        <v>16.18</v>
      </c>
      <c r="X32" s="34">
        <v>3</v>
      </c>
      <c r="Y32" s="7">
        <v>0</v>
      </c>
      <c r="Z32" s="7">
        <v>0</v>
      </c>
      <c r="AA32" s="40" t="s">
        <v>91</v>
      </c>
      <c r="AB32" s="8">
        <v>0</v>
      </c>
    </row>
    <row r="33" spans="1:28">
      <c r="A33" s="2" t="s">
        <v>32</v>
      </c>
      <c r="B33" s="8">
        <v>15.07</v>
      </c>
      <c r="C33" s="9">
        <v>5</v>
      </c>
      <c r="D33" s="8">
        <v>13</v>
      </c>
      <c r="E33" s="8">
        <v>0</v>
      </c>
      <c r="F33" s="9" t="s">
        <v>91</v>
      </c>
      <c r="G33" s="8">
        <v>0</v>
      </c>
      <c r="H33" s="8">
        <v>0</v>
      </c>
      <c r="I33" s="9" t="s">
        <v>91</v>
      </c>
      <c r="J33" s="8">
        <v>0</v>
      </c>
      <c r="K33" s="8">
        <v>0</v>
      </c>
      <c r="L33" s="9" t="s">
        <v>91</v>
      </c>
      <c r="M33" s="8">
        <v>0</v>
      </c>
      <c r="N33" s="8">
        <v>19.09</v>
      </c>
      <c r="O33" s="9">
        <v>14</v>
      </c>
      <c r="P33" s="8">
        <v>13</v>
      </c>
      <c r="Q33" s="8">
        <v>12.73</v>
      </c>
      <c r="R33" s="9">
        <v>3</v>
      </c>
      <c r="S33" s="8">
        <v>12</v>
      </c>
      <c r="T33" s="8">
        <v>0</v>
      </c>
      <c r="U33" s="9" t="s">
        <v>91</v>
      </c>
      <c r="V33" s="8">
        <v>0</v>
      </c>
      <c r="W33" s="7">
        <v>13.79</v>
      </c>
      <c r="X33" s="34">
        <v>1</v>
      </c>
      <c r="Y33" s="7">
        <v>13</v>
      </c>
      <c r="Z33" s="7">
        <v>0</v>
      </c>
      <c r="AA33" s="7" t="s">
        <v>91</v>
      </c>
      <c r="AB33" s="8">
        <v>0</v>
      </c>
    </row>
    <row r="34" spans="1:28">
      <c r="A34" s="2" t="s">
        <v>33</v>
      </c>
      <c r="B34" s="8">
        <v>32.049999999999997</v>
      </c>
      <c r="C34" s="9">
        <v>1</v>
      </c>
      <c r="D34" s="8">
        <v>30</v>
      </c>
      <c r="E34" s="8">
        <v>22.91</v>
      </c>
      <c r="F34" s="9">
        <v>2</v>
      </c>
      <c r="G34" s="8">
        <v>21.5</v>
      </c>
      <c r="H34" s="8">
        <v>25.52</v>
      </c>
      <c r="I34" s="9">
        <v>27</v>
      </c>
      <c r="J34" s="8">
        <v>16</v>
      </c>
      <c r="K34" s="8">
        <v>20.59</v>
      </c>
      <c r="L34" s="9">
        <v>9</v>
      </c>
      <c r="M34" s="8">
        <v>18</v>
      </c>
      <c r="N34" s="8">
        <v>33.92</v>
      </c>
      <c r="O34" s="9">
        <v>12</v>
      </c>
      <c r="P34" s="8">
        <v>18</v>
      </c>
      <c r="Q34" s="8">
        <v>26.8</v>
      </c>
      <c r="R34" s="9">
        <v>16</v>
      </c>
      <c r="S34" s="8">
        <v>18</v>
      </c>
      <c r="T34" s="8">
        <v>20.97</v>
      </c>
      <c r="U34" s="9">
        <v>8</v>
      </c>
      <c r="V34" s="8">
        <v>16</v>
      </c>
      <c r="W34" s="7">
        <v>0</v>
      </c>
      <c r="X34" s="34" t="s">
        <v>91</v>
      </c>
      <c r="Y34" s="7">
        <v>0</v>
      </c>
      <c r="Z34" s="7">
        <v>34.950000000000003</v>
      </c>
      <c r="AA34" s="34">
        <v>16</v>
      </c>
      <c r="AB34" s="8">
        <v>18</v>
      </c>
    </row>
    <row r="35" spans="1:28">
      <c r="A35" s="2" t="s">
        <v>34</v>
      </c>
      <c r="B35" s="8">
        <v>24.6</v>
      </c>
      <c r="C35" s="9">
        <v>5</v>
      </c>
      <c r="D35" s="8">
        <v>24.6</v>
      </c>
      <c r="E35" s="8">
        <v>0</v>
      </c>
      <c r="F35" s="9" t="s">
        <v>91</v>
      </c>
      <c r="G35" s="8">
        <v>0</v>
      </c>
      <c r="H35" s="8">
        <v>0</v>
      </c>
      <c r="I35" s="9" t="s">
        <v>91</v>
      </c>
      <c r="J35" s="8">
        <v>0</v>
      </c>
      <c r="K35" s="8">
        <v>0</v>
      </c>
      <c r="L35" s="9" t="s">
        <v>91</v>
      </c>
      <c r="M35" s="8">
        <v>0</v>
      </c>
      <c r="N35" s="8">
        <v>29.66</v>
      </c>
      <c r="O35" s="9">
        <v>22</v>
      </c>
      <c r="P35" s="8">
        <v>0</v>
      </c>
      <c r="Q35" s="8">
        <v>0</v>
      </c>
      <c r="R35" s="9" t="s">
        <v>91</v>
      </c>
      <c r="S35" s="8">
        <v>0</v>
      </c>
      <c r="T35" s="8">
        <v>23.2</v>
      </c>
      <c r="U35" s="9">
        <v>27</v>
      </c>
      <c r="V35" s="8">
        <v>0</v>
      </c>
      <c r="W35" s="7">
        <v>0</v>
      </c>
      <c r="X35" s="34" t="s">
        <v>91</v>
      </c>
      <c r="Y35" s="7">
        <v>0</v>
      </c>
      <c r="Z35" s="7">
        <v>23.85</v>
      </c>
      <c r="AA35" s="34">
        <v>13</v>
      </c>
      <c r="AB35" s="8">
        <v>0</v>
      </c>
    </row>
    <row r="36" spans="1:28">
      <c r="A36" s="2" t="s">
        <v>35</v>
      </c>
      <c r="B36" s="8">
        <v>30.23</v>
      </c>
      <c r="C36" s="9">
        <v>3</v>
      </c>
      <c r="D36" s="8">
        <v>23.71</v>
      </c>
      <c r="E36" s="8">
        <v>38.159999999999997</v>
      </c>
      <c r="F36" s="9">
        <v>40</v>
      </c>
      <c r="G36" s="8">
        <v>31.06</v>
      </c>
      <c r="H36" s="8">
        <v>33.380000000000003</v>
      </c>
      <c r="I36" s="9">
        <v>26</v>
      </c>
      <c r="J36" s="8">
        <v>25.14</v>
      </c>
      <c r="K36" s="8">
        <v>0</v>
      </c>
      <c r="L36" s="9">
        <v>0</v>
      </c>
      <c r="M36" s="8">
        <v>0</v>
      </c>
      <c r="N36" s="8">
        <v>44.05</v>
      </c>
      <c r="O36" s="9">
        <v>6</v>
      </c>
      <c r="P36" s="8">
        <v>37.590000000000003</v>
      </c>
      <c r="Q36" s="8">
        <v>30.19</v>
      </c>
      <c r="R36" s="9">
        <v>15</v>
      </c>
      <c r="S36" s="8">
        <v>26.64</v>
      </c>
      <c r="T36" s="8">
        <v>0</v>
      </c>
      <c r="U36" s="9">
        <v>0</v>
      </c>
      <c r="V36" s="8">
        <v>0</v>
      </c>
      <c r="W36" s="7">
        <v>36.26</v>
      </c>
      <c r="X36" s="34">
        <v>1</v>
      </c>
      <c r="Y36" s="7">
        <v>36.26</v>
      </c>
      <c r="Z36" s="7">
        <v>43.84</v>
      </c>
      <c r="AA36" s="34">
        <v>19</v>
      </c>
      <c r="AB36" s="8">
        <v>34.18</v>
      </c>
    </row>
    <row r="37" spans="1:28">
      <c r="A37" s="2" t="s">
        <v>36</v>
      </c>
      <c r="B37" s="8">
        <v>16.88</v>
      </c>
      <c r="C37" s="9">
        <v>7</v>
      </c>
      <c r="D37" s="8">
        <v>0</v>
      </c>
      <c r="E37" s="8">
        <v>0</v>
      </c>
      <c r="F37" s="9" t="s">
        <v>91</v>
      </c>
      <c r="G37" s="8">
        <v>0</v>
      </c>
      <c r="H37" s="8">
        <v>20.79</v>
      </c>
      <c r="I37" s="9">
        <v>15</v>
      </c>
      <c r="J37" s="8">
        <v>0</v>
      </c>
      <c r="K37" s="8">
        <v>18.82</v>
      </c>
      <c r="L37" s="9">
        <v>26</v>
      </c>
      <c r="M37" s="8">
        <v>0</v>
      </c>
      <c r="N37" s="8">
        <v>17.03</v>
      </c>
      <c r="O37" s="9">
        <v>5</v>
      </c>
      <c r="P37" s="8">
        <v>0</v>
      </c>
      <c r="Q37" s="8">
        <v>12.5</v>
      </c>
      <c r="R37" s="9">
        <v>1</v>
      </c>
      <c r="S37" s="8">
        <v>0</v>
      </c>
      <c r="T37" s="8">
        <v>16.559999999999999</v>
      </c>
      <c r="U37" s="9">
        <v>2</v>
      </c>
      <c r="V37" s="8">
        <v>0</v>
      </c>
      <c r="W37" s="7">
        <v>10.26</v>
      </c>
      <c r="X37" s="34">
        <v>12</v>
      </c>
      <c r="Y37" s="7">
        <v>0</v>
      </c>
      <c r="Z37" s="7">
        <v>0</v>
      </c>
      <c r="AA37" s="7" t="s">
        <v>91</v>
      </c>
      <c r="AB37" s="8">
        <v>0</v>
      </c>
    </row>
    <row r="38" spans="1:28">
      <c r="A38" s="2" t="s">
        <v>37</v>
      </c>
      <c r="B38" s="8">
        <v>23.5</v>
      </c>
      <c r="C38" s="9">
        <v>12</v>
      </c>
      <c r="D38" s="8">
        <v>9.49</v>
      </c>
      <c r="E38" s="8">
        <v>0</v>
      </c>
      <c r="F38" s="9" t="s">
        <v>91</v>
      </c>
      <c r="G38" s="8">
        <v>0</v>
      </c>
      <c r="H38" s="8">
        <v>24.41</v>
      </c>
      <c r="I38" s="9">
        <v>7</v>
      </c>
      <c r="J38" s="8">
        <v>18.149999999999999</v>
      </c>
      <c r="K38" s="8">
        <v>11.78</v>
      </c>
      <c r="L38" s="9">
        <v>12</v>
      </c>
      <c r="M38" s="8">
        <v>0</v>
      </c>
      <c r="N38" s="8">
        <v>20.93</v>
      </c>
      <c r="O38" s="9">
        <v>17</v>
      </c>
      <c r="P38" s="8">
        <v>19.39</v>
      </c>
      <c r="Q38" s="8">
        <v>0</v>
      </c>
      <c r="R38" s="9" t="s">
        <v>91</v>
      </c>
      <c r="S38" s="8">
        <v>0</v>
      </c>
      <c r="T38" s="8">
        <v>0</v>
      </c>
      <c r="U38" s="9" t="s">
        <v>91</v>
      </c>
      <c r="V38" s="8">
        <v>0</v>
      </c>
      <c r="W38" s="7">
        <v>0</v>
      </c>
      <c r="X38" s="34" t="s">
        <v>91</v>
      </c>
      <c r="Y38" s="7">
        <v>0</v>
      </c>
      <c r="Z38" s="7">
        <v>0</v>
      </c>
      <c r="AA38" s="7" t="s">
        <v>91</v>
      </c>
      <c r="AB38" s="8">
        <v>0</v>
      </c>
    </row>
    <row r="39" spans="1:28">
      <c r="A39" s="2" t="s">
        <v>38</v>
      </c>
      <c r="B39" s="8">
        <v>22.12</v>
      </c>
      <c r="C39" s="9">
        <v>13</v>
      </c>
      <c r="D39" s="8">
        <v>18.03</v>
      </c>
      <c r="E39" s="8">
        <v>0</v>
      </c>
      <c r="F39" s="9" t="s">
        <v>91</v>
      </c>
      <c r="G39" s="8">
        <v>0</v>
      </c>
      <c r="H39" s="8">
        <v>24.96</v>
      </c>
      <c r="I39" s="9">
        <v>16</v>
      </c>
      <c r="J39" s="8">
        <v>14.86</v>
      </c>
      <c r="K39" s="8">
        <v>24.97</v>
      </c>
      <c r="L39" s="9">
        <v>4</v>
      </c>
      <c r="M39" s="8">
        <v>22.85</v>
      </c>
      <c r="N39" s="8">
        <v>25.75</v>
      </c>
      <c r="O39" s="9">
        <v>20</v>
      </c>
      <c r="P39" s="8">
        <v>0</v>
      </c>
      <c r="Q39" s="8">
        <v>23.32</v>
      </c>
      <c r="R39" s="9">
        <v>20</v>
      </c>
      <c r="S39" s="8">
        <v>20.53</v>
      </c>
      <c r="T39" s="8">
        <v>21.93</v>
      </c>
      <c r="U39" s="9">
        <v>5</v>
      </c>
      <c r="V39" s="8">
        <v>17.309999999999999</v>
      </c>
      <c r="W39" s="7">
        <v>23.08</v>
      </c>
      <c r="X39" s="34">
        <v>4</v>
      </c>
      <c r="Y39" s="7">
        <v>23.08</v>
      </c>
      <c r="Z39" s="7">
        <v>30.27</v>
      </c>
      <c r="AA39" s="34">
        <v>10</v>
      </c>
      <c r="AB39" s="8">
        <v>18.989999999999998</v>
      </c>
    </row>
    <row r="40" spans="1:28">
      <c r="A40" s="2" t="s">
        <v>39</v>
      </c>
      <c r="B40" s="8">
        <v>26.28</v>
      </c>
      <c r="C40" s="9">
        <v>10</v>
      </c>
      <c r="D40" s="8">
        <v>26.28</v>
      </c>
      <c r="E40" s="8">
        <v>0</v>
      </c>
      <c r="F40" s="9" t="s">
        <v>91</v>
      </c>
      <c r="G40" s="8">
        <v>0</v>
      </c>
      <c r="H40" s="8">
        <v>0</v>
      </c>
      <c r="I40" s="9" t="s">
        <v>91</v>
      </c>
      <c r="J40" s="8">
        <v>0</v>
      </c>
      <c r="K40" s="8">
        <v>21.08</v>
      </c>
      <c r="L40" s="9">
        <v>21</v>
      </c>
      <c r="M40" s="8">
        <v>15</v>
      </c>
      <c r="N40" s="8">
        <v>21.08</v>
      </c>
      <c r="O40" s="9">
        <v>17</v>
      </c>
      <c r="P40" s="8">
        <v>10.82</v>
      </c>
      <c r="Q40" s="8">
        <v>0</v>
      </c>
      <c r="R40" s="9" t="s">
        <v>91</v>
      </c>
      <c r="S40" s="8">
        <v>0</v>
      </c>
      <c r="T40" s="8">
        <v>21.96</v>
      </c>
      <c r="U40" s="9">
        <v>25</v>
      </c>
      <c r="V40" s="8">
        <v>16</v>
      </c>
      <c r="W40" s="7">
        <v>23.87</v>
      </c>
      <c r="X40" s="34">
        <v>26</v>
      </c>
      <c r="Y40" s="7">
        <v>14.42</v>
      </c>
      <c r="Z40" s="7">
        <v>0</v>
      </c>
      <c r="AA40" s="7" t="s">
        <v>91</v>
      </c>
      <c r="AB40" s="8">
        <v>0</v>
      </c>
    </row>
    <row r="41" spans="1:28">
      <c r="A41" s="2" t="s">
        <v>40</v>
      </c>
      <c r="B41" s="8">
        <v>22.21</v>
      </c>
      <c r="C41" s="9">
        <v>10</v>
      </c>
      <c r="D41" s="8">
        <v>0</v>
      </c>
      <c r="E41" s="8">
        <v>22.28</v>
      </c>
      <c r="F41" s="9">
        <v>4</v>
      </c>
      <c r="G41" s="8">
        <v>0</v>
      </c>
      <c r="H41" s="22" t="s">
        <v>169</v>
      </c>
      <c r="I41" s="9">
        <v>0</v>
      </c>
      <c r="J41" s="8">
        <v>0</v>
      </c>
      <c r="K41" s="8">
        <v>20.59</v>
      </c>
      <c r="L41" s="9">
        <v>25</v>
      </c>
      <c r="M41" s="8">
        <v>0</v>
      </c>
      <c r="N41" s="8">
        <v>19.07</v>
      </c>
      <c r="O41" s="9">
        <v>24</v>
      </c>
      <c r="P41" s="8">
        <v>0</v>
      </c>
      <c r="Q41" s="8">
        <v>15.57</v>
      </c>
      <c r="R41" s="9">
        <v>3</v>
      </c>
      <c r="S41" s="8">
        <v>0</v>
      </c>
      <c r="T41" s="22">
        <v>0</v>
      </c>
      <c r="U41" s="24" t="s">
        <v>91</v>
      </c>
      <c r="V41" s="22">
        <v>0</v>
      </c>
      <c r="W41" s="35" t="s">
        <v>170</v>
      </c>
      <c r="X41" s="34" t="s">
        <v>91</v>
      </c>
      <c r="Y41" s="35">
        <v>0</v>
      </c>
      <c r="Z41" s="35" t="s">
        <v>95</v>
      </c>
      <c r="AA41" s="34" t="s">
        <v>91</v>
      </c>
      <c r="AB41" s="8">
        <v>0</v>
      </c>
    </row>
    <row r="42" spans="1:28">
      <c r="A42" s="2" t="s">
        <v>41</v>
      </c>
      <c r="B42" s="8">
        <v>36.06</v>
      </c>
      <c r="C42" s="9">
        <v>33</v>
      </c>
      <c r="D42" s="8">
        <v>32.5</v>
      </c>
      <c r="E42" s="8">
        <v>42.21</v>
      </c>
      <c r="F42" s="9">
        <v>3</v>
      </c>
      <c r="G42" s="8">
        <v>38.35</v>
      </c>
      <c r="H42" s="8">
        <v>33.17</v>
      </c>
      <c r="I42" s="9">
        <v>18</v>
      </c>
      <c r="J42" s="8">
        <v>27.55</v>
      </c>
      <c r="K42" s="8">
        <v>30.53</v>
      </c>
      <c r="L42" s="9">
        <v>8</v>
      </c>
      <c r="M42" s="8">
        <v>24.59</v>
      </c>
      <c r="N42" s="8">
        <v>23.79</v>
      </c>
      <c r="O42" s="9">
        <v>8</v>
      </c>
      <c r="P42" s="8">
        <v>19.96</v>
      </c>
      <c r="Q42" s="8">
        <v>0</v>
      </c>
      <c r="R42" s="9" t="s">
        <v>91</v>
      </c>
      <c r="S42" s="8">
        <v>0</v>
      </c>
      <c r="T42" s="8">
        <v>22.76</v>
      </c>
      <c r="U42" s="9">
        <v>2</v>
      </c>
      <c r="V42" s="8">
        <v>21.96</v>
      </c>
      <c r="W42" s="7">
        <v>31.93</v>
      </c>
      <c r="X42" s="34">
        <v>10</v>
      </c>
      <c r="Y42" s="7">
        <v>27.55</v>
      </c>
      <c r="Z42" s="7">
        <v>31.93</v>
      </c>
      <c r="AA42" s="34">
        <v>10</v>
      </c>
      <c r="AB42" s="8">
        <v>27.55</v>
      </c>
    </row>
    <row r="43" spans="1:28">
      <c r="A43" s="2" t="s">
        <v>42</v>
      </c>
      <c r="B43" s="8">
        <v>35.56</v>
      </c>
      <c r="C43" s="9">
        <v>1</v>
      </c>
      <c r="D43" s="8">
        <v>31.2</v>
      </c>
      <c r="E43" s="8">
        <v>0</v>
      </c>
      <c r="F43" s="9" t="s">
        <v>91</v>
      </c>
      <c r="G43" s="8">
        <v>0</v>
      </c>
      <c r="H43" s="8">
        <v>0</v>
      </c>
      <c r="I43" s="9" t="s">
        <v>91</v>
      </c>
      <c r="J43" s="8">
        <v>0</v>
      </c>
      <c r="K43" s="8">
        <v>0</v>
      </c>
      <c r="L43" s="9" t="s">
        <v>91</v>
      </c>
      <c r="M43" s="8">
        <v>0</v>
      </c>
      <c r="N43" s="8">
        <v>35.840000000000003</v>
      </c>
      <c r="O43" s="9">
        <v>24</v>
      </c>
      <c r="P43" s="8">
        <v>31.2</v>
      </c>
      <c r="Q43" s="8">
        <v>26.21</v>
      </c>
      <c r="R43" s="9">
        <v>24</v>
      </c>
      <c r="S43" s="8">
        <v>22.21</v>
      </c>
      <c r="T43" s="8">
        <v>29.17</v>
      </c>
      <c r="U43" s="9">
        <v>25</v>
      </c>
      <c r="V43" s="8">
        <v>22.21</v>
      </c>
      <c r="W43" s="7">
        <v>32.549999999999997</v>
      </c>
      <c r="X43" s="34">
        <v>20</v>
      </c>
      <c r="Y43" s="7">
        <v>24.87</v>
      </c>
      <c r="Z43" s="7">
        <v>0</v>
      </c>
      <c r="AA43" s="34" t="s">
        <v>91</v>
      </c>
      <c r="AB43" s="8">
        <v>0</v>
      </c>
    </row>
    <row r="44" spans="1:28">
      <c r="A44" s="2" t="s">
        <v>43</v>
      </c>
      <c r="B44" s="8">
        <v>29.38</v>
      </c>
      <c r="C44" s="9">
        <v>17</v>
      </c>
      <c r="D44" s="8">
        <v>24.73</v>
      </c>
      <c r="E44" s="8">
        <v>0</v>
      </c>
      <c r="F44" s="9" t="s">
        <v>91</v>
      </c>
      <c r="G44" s="8">
        <v>0</v>
      </c>
      <c r="H44" s="8">
        <v>33.78</v>
      </c>
      <c r="I44" s="9">
        <v>2</v>
      </c>
      <c r="J44" s="8">
        <v>29.92</v>
      </c>
      <c r="K44" s="8">
        <v>0</v>
      </c>
      <c r="L44" s="9" t="s">
        <v>91</v>
      </c>
      <c r="M44" s="8">
        <v>0</v>
      </c>
      <c r="N44" s="8">
        <v>26.71</v>
      </c>
      <c r="O44" s="9">
        <v>5</v>
      </c>
      <c r="P44" s="8">
        <v>22.48</v>
      </c>
      <c r="Q44" s="8">
        <v>0</v>
      </c>
      <c r="R44" s="9" t="s">
        <v>91</v>
      </c>
      <c r="S44" s="8">
        <v>0</v>
      </c>
      <c r="T44" s="8">
        <v>18.440000000000001</v>
      </c>
      <c r="U44" s="9">
        <v>4</v>
      </c>
      <c r="V44" s="8">
        <v>16.52</v>
      </c>
      <c r="W44" s="7" t="s">
        <v>207</v>
      </c>
      <c r="X44" s="34">
        <v>2</v>
      </c>
      <c r="Y44" s="7">
        <v>0</v>
      </c>
      <c r="Z44" s="7">
        <v>35.549999999999997</v>
      </c>
      <c r="AA44" s="34">
        <v>6</v>
      </c>
      <c r="AB44" s="8">
        <v>29.92</v>
      </c>
    </row>
    <row r="45" spans="1:28">
      <c r="A45" s="4" t="s">
        <v>44</v>
      </c>
      <c r="B45" s="17">
        <v>26.93</v>
      </c>
      <c r="C45" s="13">
        <v>1</v>
      </c>
      <c r="D45" s="17" t="s">
        <v>91</v>
      </c>
      <c r="E45" s="17" t="s">
        <v>76</v>
      </c>
      <c r="F45" s="17" t="s">
        <v>76</v>
      </c>
      <c r="G45" s="17" t="s">
        <v>76</v>
      </c>
      <c r="H45" s="17">
        <v>26.43</v>
      </c>
      <c r="I45" s="13">
        <v>21</v>
      </c>
      <c r="J45" s="17" t="s">
        <v>91</v>
      </c>
      <c r="K45" s="22" t="s">
        <v>160</v>
      </c>
      <c r="L45" s="22" t="s">
        <v>160</v>
      </c>
      <c r="M45" s="22" t="s">
        <v>160</v>
      </c>
      <c r="N45" s="17">
        <v>23.44</v>
      </c>
      <c r="O45" s="13">
        <v>19</v>
      </c>
      <c r="P45" s="17" t="s">
        <v>91</v>
      </c>
      <c r="Q45" s="17" t="s">
        <v>95</v>
      </c>
      <c r="R45" s="13" t="s">
        <v>76</v>
      </c>
      <c r="S45" s="17" t="s">
        <v>91</v>
      </c>
      <c r="T45" s="17">
        <v>25.23</v>
      </c>
      <c r="U45" s="13">
        <v>20</v>
      </c>
      <c r="V45" s="17" t="s">
        <v>91</v>
      </c>
      <c r="W45" s="15">
        <v>20.190000000000001</v>
      </c>
      <c r="X45" s="37">
        <v>1</v>
      </c>
      <c r="Y45" s="15" t="s">
        <v>91</v>
      </c>
      <c r="Z45" s="15">
        <v>28.05</v>
      </c>
      <c r="AA45" s="37">
        <v>3</v>
      </c>
      <c r="AB45" s="17" t="s">
        <v>91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&amp;K03-0212018 IAC Salary Survey&amp;R&amp;K03+036Department Heads</oddHead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opLeftCell="A16" workbookViewId="0">
      <selection activeCell="D29" sqref="D29"/>
    </sheetView>
  </sheetViews>
  <sheetFormatPr defaultColWidth="10.875" defaultRowHeight="15"/>
  <cols>
    <col min="1" max="1" width="11" style="3" customWidth="1"/>
    <col min="2" max="6" width="10.875" style="3"/>
    <col min="7" max="7" width="10.875" style="3" customWidth="1"/>
    <col min="8" max="8" width="11.375" style="3" customWidth="1"/>
    <col min="9" max="9" width="10.375" style="3" customWidth="1"/>
    <col min="10" max="11" width="10.125" style="3" customWidth="1"/>
    <col min="12" max="16384" width="10.875" style="3"/>
  </cols>
  <sheetData>
    <row r="1" spans="1:12">
      <c r="A1" s="1" t="s">
        <v>0</v>
      </c>
      <c r="B1" s="1" t="s">
        <v>103</v>
      </c>
      <c r="C1" s="1" t="s">
        <v>90</v>
      </c>
      <c r="D1" s="1" t="s">
        <v>46</v>
      </c>
      <c r="E1" s="1" t="s">
        <v>73</v>
      </c>
      <c r="F1" s="1" t="s">
        <v>89</v>
      </c>
      <c r="G1" s="1" t="s">
        <v>79</v>
      </c>
      <c r="H1" s="1" t="s">
        <v>80</v>
      </c>
      <c r="I1" s="1" t="s">
        <v>81</v>
      </c>
      <c r="J1" s="1" t="s">
        <v>82</v>
      </c>
      <c r="K1" s="1" t="s">
        <v>83</v>
      </c>
      <c r="L1" s="2"/>
    </row>
    <row r="2" spans="1:12">
      <c r="A2" s="4" t="s">
        <v>1</v>
      </c>
      <c r="B2" s="18">
        <v>444028</v>
      </c>
      <c r="C2" s="5">
        <v>1824</v>
      </c>
      <c r="D2" s="19">
        <v>100204</v>
      </c>
      <c r="E2" s="19">
        <v>108629</v>
      </c>
      <c r="F2" s="19">
        <v>108629</v>
      </c>
      <c r="G2" s="19">
        <v>108629</v>
      </c>
      <c r="H2" s="19">
        <v>100203</v>
      </c>
      <c r="I2" s="19">
        <v>155693</v>
      </c>
      <c r="J2" s="19">
        <v>128814</v>
      </c>
      <c r="K2" s="19">
        <v>96339</v>
      </c>
      <c r="L2" s="8"/>
    </row>
    <row r="3" spans="1:12">
      <c r="A3" s="2" t="s">
        <v>2</v>
      </c>
      <c r="B3" s="18">
        <v>3900</v>
      </c>
      <c r="C3" s="5">
        <v>81</v>
      </c>
      <c r="D3" s="19">
        <v>58396</v>
      </c>
      <c r="E3" s="19">
        <v>60970</v>
      </c>
      <c r="F3" s="19">
        <v>30264</v>
      </c>
      <c r="G3" s="19">
        <v>30264</v>
      </c>
      <c r="H3" s="19">
        <v>4992</v>
      </c>
      <c r="I3" s="19">
        <v>98124</v>
      </c>
      <c r="J3" s="19">
        <v>61204</v>
      </c>
      <c r="K3" s="19">
        <v>57616</v>
      </c>
      <c r="L3" s="8"/>
    </row>
    <row r="4" spans="1:12">
      <c r="A4" s="2" t="s">
        <v>3</v>
      </c>
      <c r="B4" s="18">
        <v>84377</v>
      </c>
      <c r="C4" s="5">
        <v>424</v>
      </c>
      <c r="D4" s="19">
        <f>2768.43*26</f>
        <v>71979.179999999993</v>
      </c>
      <c r="E4" s="19">
        <f>2768.45*26</f>
        <v>71979.7</v>
      </c>
      <c r="F4" s="19">
        <f>2768.43*26</f>
        <v>71979.179999999993</v>
      </c>
      <c r="G4" s="19">
        <v>71979</v>
      </c>
      <c r="H4" s="19">
        <f>2076.34*26</f>
        <v>53984.840000000004</v>
      </c>
      <c r="I4" s="19">
        <f>3898.64*26</f>
        <v>101364.64</v>
      </c>
      <c r="J4" s="19">
        <f>3299.32*26</f>
        <v>85782.32</v>
      </c>
      <c r="K4" s="19">
        <f>2768.43*26</f>
        <v>71979.179999999993</v>
      </c>
      <c r="L4" s="8"/>
    </row>
    <row r="5" spans="1:12">
      <c r="A5" s="2" t="s">
        <v>4</v>
      </c>
      <c r="B5" s="18">
        <v>5945</v>
      </c>
      <c r="C5" s="5">
        <v>73</v>
      </c>
      <c r="D5" s="19">
        <v>65701</v>
      </c>
      <c r="E5" s="19">
        <v>63301</v>
      </c>
      <c r="F5" s="19">
        <v>18501</v>
      </c>
      <c r="G5" s="19">
        <v>18501</v>
      </c>
      <c r="H5" s="19">
        <v>7455</v>
      </c>
      <c r="I5" s="19">
        <v>66874</v>
      </c>
      <c r="J5" s="19">
        <v>66982</v>
      </c>
      <c r="K5" s="19">
        <v>63301</v>
      </c>
      <c r="L5" s="8"/>
    </row>
    <row r="6" spans="1:12">
      <c r="A6" s="2" t="s">
        <v>5</v>
      </c>
      <c r="B6" s="18">
        <v>9092</v>
      </c>
      <c r="C6" s="5">
        <v>83</v>
      </c>
      <c r="D6" s="19">
        <v>42585.120000000003</v>
      </c>
      <c r="E6" s="19">
        <v>44494.2</v>
      </c>
      <c r="F6" s="19">
        <v>16542</v>
      </c>
      <c r="G6" s="19">
        <v>16542</v>
      </c>
      <c r="H6" s="19">
        <v>12000</v>
      </c>
      <c r="I6" s="19">
        <v>78785.64</v>
      </c>
      <c r="J6" s="19">
        <v>55919.519999999997</v>
      </c>
      <c r="K6" s="19">
        <v>42585.120000000003</v>
      </c>
      <c r="L6" s="8"/>
    </row>
    <row r="7" spans="1:12">
      <c r="A7" s="2" t="s">
        <v>6</v>
      </c>
      <c r="B7" s="18">
        <v>45201</v>
      </c>
      <c r="C7" s="5">
        <v>268</v>
      </c>
      <c r="D7" s="19">
        <v>64075</v>
      </c>
      <c r="E7" s="19">
        <v>64075</v>
      </c>
      <c r="F7" s="19">
        <v>64075</v>
      </c>
      <c r="G7" s="19">
        <v>64075</v>
      </c>
      <c r="H7" s="19">
        <v>18978</v>
      </c>
      <c r="I7" s="19">
        <v>92175</v>
      </c>
      <c r="J7" s="19">
        <v>71953</v>
      </c>
      <c r="K7" s="19">
        <v>64075</v>
      </c>
      <c r="L7" s="8"/>
    </row>
    <row r="8" spans="1:12">
      <c r="A8" s="2" t="s">
        <v>7</v>
      </c>
      <c r="B8" s="18">
        <v>21791</v>
      </c>
      <c r="C8" s="5">
        <v>177</v>
      </c>
      <c r="D8" s="19">
        <v>85660.17</v>
      </c>
      <c r="E8" s="19">
        <v>95952.22</v>
      </c>
      <c r="F8" s="19">
        <v>81577.11</v>
      </c>
      <c r="G8" s="19">
        <v>81577.11</v>
      </c>
      <c r="H8" s="19">
        <v>43479.75</v>
      </c>
      <c r="I8" s="19">
        <v>134789.57999999999</v>
      </c>
      <c r="J8" s="19">
        <v>126377.27</v>
      </c>
      <c r="K8" s="19">
        <v>85660.17</v>
      </c>
      <c r="L8" s="8"/>
    </row>
    <row r="9" spans="1:12">
      <c r="A9" s="2" t="s">
        <v>8</v>
      </c>
      <c r="B9" s="18">
        <v>7124</v>
      </c>
      <c r="C9" s="5">
        <v>110</v>
      </c>
      <c r="D9" s="19">
        <v>51502.78</v>
      </c>
      <c r="E9" s="19">
        <v>51814.93</v>
      </c>
      <c r="F9" s="19">
        <v>31846</v>
      </c>
      <c r="G9" s="19">
        <v>31846.03</v>
      </c>
      <c r="H9" s="19">
        <v>12875.7</v>
      </c>
      <c r="I9" s="19">
        <v>90000</v>
      </c>
      <c r="J9" s="19">
        <v>60183.37</v>
      </c>
      <c r="K9" s="19">
        <v>50192.33</v>
      </c>
      <c r="L9" s="8"/>
    </row>
    <row r="10" spans="1:12">
      <c r="A10" s="2" t="s">
        <v>9</v>
      </c>
      <c r="B10" s="18">
        <v>42536</v>
      </c>
      <c r="C10" s="5">
        <v>428</v>
      </c>
      <c r="D10" s="19">
        <v>68910.399999999994</v>
      </c>
      <c r="E10" s="19">
        <v>72800</v>
      </c>
      <c r="F10" s="19">
        <v>72800</v>
      </c>
      <c r="G10" s="19">
        <v>72800</v>
      </c>
      <c r="H10" s="19">
        <v>49131</v>
      </c>
      <c r="I10" s="19">
        <v>101942.39999999999</v>
      </c>
      <c r="J10" s="19">
        <v>89440</v>
      </c>
      <c r="K10" s="19">
        <v>72800</v>
      </c>
      <c r="L10" s="8"/>
    </row>
    <row r="11" spans="1:12">
      <c r="A11" s="2" t="s">
        <v>10</v>
      </c>
      <c r="B11" s="18">
        <v>112232</v>
      </c>
      <c r="C11" s="5">
        <v>578</v>
      </c>
      <c r="D11" s="19">
        <v>76867.960000000006</v>
      </c>
      <c r="E11" s="19">
        <v>76867.960000000006</v>
      </c>
      <c r="F11" s="19">
        <v>76867.960000000006</v>
      </c>
      <c r="G11" s="19">
        <v>76867.960000000006</v>
      </c>
      <c r="H11" s="19">
        <v>26260</v>
      </c>
      <c r="I11" s="19">
        <v>110237.66</v>
      </c>
      <c r="J11" s="19">
        <v>91238.42</v>
      </c>
      <c r="K11" s="19">
        <v>76867.960000000006</v>
      </c>
      <c r="L11" s="8"/>
    </row>
    <row r="12" spans="1:12">
      <c r="A12" s="2" t="s">
        <v>11</v>
      </c>
      <c r="B12" s="18">
        <v>11681</v>
      </c>
      <c r="C12" s="5">
        <v>142</v>
      </c>
      <c r="D12" s="19">
        <v>63780</v>
      </c>
      <c r="E12" s="19">
        <v>63780</v>
      </c>
      <c r="F12" s="19">
        <v>46219</v>
      </c>
      <c r="G12" s="19">
        <v>44220</v>
      </c>
      <c r="H12" s="19">
        <v>36200</v>
      </c>
      <c r="I12" s="19">
        <v>66900</v>
      </c>
      <c r="J12" s="19">
        <v>65040</v>
      </c>
      <c r="K12" s="19">
        <v>63780</v>
      </c>
      <c r="L12" s="8"/>
    </row>
    <row r="13" spans="1:12">
      <c r="A13" s="2" t="s">
        <v>12</v>
      </c>
      <c r="B13" s="18">
        <v>2501</v>
      </c>
      <c r="C13" s="5">
        <v>50</v>
      </c>
      <c r="D13" s="19">
        <v>47663</v>
      </c>
      <c r="E13" s="19">
        <v>47663</v>
      </c>
      <c r="F13" s="19">
        <v>23944</v>
      </c>
      <c r="G13" s="19">
        <v>22165</v>
      </c>
      <c r="H13" s="19">
        <v>11232</v>
      </c>
      <c r="I13" s="19">
        <v>52963</v>
      </c>
      <c r="J13" s="19">
        <v>53197</v>
      </c>
      <c r="K13" s="19">
        <v>47663</v>
      </c>
      <c r="L13" s="8"/>
    </row>
    <row r="14" spans="1:12">
      <c r="A14" s="2" t="s">
        <v>13</v>
      </c>
      <c r="B14" s="18">
        <v>1072</v>
      </c>
      <c r="C14" s="5" t="s">
        <v>91</v>
      </c>
      <c r="D14" s="19" t="s">
        <v>91</v>
      </c>
      <c r="E14" s="19" t="s">
        <v>91</v>
      </c>
      <c r="F14" s="19" t="s">
        <v>91</v>
      </c>
      <c r="G14" s="19" t="s">
        <v>91</v>
      </c>
      <c r="H14" s="19" t="s">
        <v>91</v>
      </c>
      <c r="I14" s="19" t="s">
        <v>91</v>
      </c>
      <c r="J14" s="19" t="s">
        <v>91</v>
      </c>
      <c r="K14" s="19" t="s">
        <v>91</v>
      </c>
      <c r="L14" s="8"/>
    </row>
    <row r="15" spans="1:12">
      <c r="A15" s="2" t="s">
        <v>14</v>
      </c>
      <c r="B15" s="18">
        <v>211698</v>
      </c>
      <c r="C15" s="5">
        <v>856</v>
      </c>
      <c r="D15" s="19">
        <v>90384</v>
      </c>
      <c r="E15" s="19">
        <v>91713</v>
      </c>
      <c r="F15" s="19">
        <v>92648</v>
      </c>
      <c r="G15" s="19">
        <v>92648</v>
      </c>
      <c r="H15" s="19">
        <v>80585</v>
      </c>
      <c r="I15" s="19">
        <v>128500</v>
      </c>
      <c r="J15" s="19">
        <v>106981</v>
      </c>
      <c r="K15" s="19">
        <v>87441</v>
      </c>
      <c r="L15" s="8"/>
    </row>
    <row r="16" spans="1:12">
      <c r="A16" s="2" t="s">
        <v>15</v>
      </c>
      <c r="B16" s="18">
        <v>6887</v>
      </c>
      <c r="C16" s="5">
        <v>113</v>
      </c>
      <c r="D16" s="19">
        <v>53329.74</v>
      </c>
      <c r="E16" s="19">
        <v>56529.52</v>
      </c>
      <c r="F16" s="19">
        <v>22087.52</v>
      </c>
      <c r="G16" s="19">
        <v>17851.82</v>
      </c>
      <c r="H16" s="19">
        <v>6206.2</v>
      </c>
      <c r="I16" s="19">
        <v>75300.17</v>
      </c>
      <c r="J16" s="19">
        <v>63653.38</v>
      </c>
      <c r="K16" s="19">
        <v>53329.74</v>
      </c>
      <c r="L16" s="8"/>
    </row>
    <row r="17" spans="1:12">
      <c r="A17" s="2" t="s">
        <v>16</v>
      </c>
      <c r="B17" s="18">
        <v>23504</v>
      </c>
      <c r="C17" s="5">
        <v>196</v>
      </c>
      <c r="D17" s="19">
        <v>59384.65</v>
      </c>
      <c r="E17" s="19">
        <v>59384.65</v>
      </c>
      <c r="F17" s="19">
        <v>25523.16</v>
      </c>
      <c r="G17" s="19">
        <v>25523.16</v>
      </c>
      <c r="H17" s="19">
        <v>14287.26</v>
      </c>
      <c r="I17" s="19">
        <v>85443.54</v>
      </c>
      <c r="J17" s="19">
        <v>75878.14</v>
      </c>
      <c r="K17" s="19">
        <v>59384.78</v>
      </c>
      <c r="L17" s="8"/>
    </row>
    <row r="18" spans="1:12">
      <c r="A18" s="4" t="s">
        <v>17</v>
      </c>
      <c r="B18" s="18">
        <v>860</v>
      </c>
      <c r="C18" s="5">
        <v>39</v>
      </c>
      <c r="D18" s="19">
        <v>41184</v>
      </c>
      <c r="E18" s="19">
        <v>41184</v>
      </c>
      <c r="F18" s="19">
        <v>14676</v>
      </c>
      <c r="G18" s="19">
        <v>14676</v>
      </c>
      <c r="H18" s="19">
        <v>1961</v>
      </c>
      <c r="I18" s="19">
        <v>36000</v>
      </c>
      <c r="J18" s="19">
        <v>48999.96</v>
      </c>
      <c r="K18" s="19">
        <v>41184</v>
      </c>
      <c r="L18" s="8"/>
    </row>
    <row r="19" spans="1:12">
      <c r="A19" s="2" t="s">
        <v>18</v>
      </c>
      <c r="B19" s="18">
        <v>8497</v>
      </c>
      <c r="C19" s="5">
        <v>168</v>
      </c>
      <c r="D19" s="19">
        <v>49888.09</v>
      </c>
      <c r="E19" s="19">
        <v>50372.4</v>
      </c>
      <c r="F19" s="19">
        <v>32663.9</v>
      </c>
      <c r="G19" s="19">
        <v>25864.91</v>
      </c>
      <c r="H19" s="19">
        <v>8787.42</v>
      </c>
      <c r="I19" s="38">
        <v>73116.83</v>
      </c>
      <c r="J19" s="19">
        <v>58320.26</v>
      </c>
      <c r="K19" s="19">
        <v>49888.09</v>
      </c>
      <c r="L19" s="8"/>
    </row>
    <row r="20" spans="1:12">
      <c r="A20" s="2" t="s">
        <v>19</v>
      </c>
      <c r="B20" s="18">
        <v>4096</v>
      </c>
      <c r="C20" s="5">
        <v>48</v>
      </c>
      <c r="D20" s="19">
        <v>45840</v>
      </c>
      <c r="E20" s="19">
        <v>45840</v>
      </c>
      <c r="F20" s="19">
        <v>25818</v>
      </c>
      <c r="G20" s="19">
        <v>25818</v>
      </c>
      <c r="H20" s="19">
        <v>11500</v>
      </c>
      <c r="I20" s="19">
        <v>46689</v>
      </c>
      <c r="J20" s="19">
        <v>47007</v>
      </c>
      <c r="K20" s="19">
        <v>45840</v>
      </c>
      <c r="L20" s="8"/>
    </row>
    <row r="21" spans="1:12">
      <c r="A21" s="2" t="s">
        <v>20</v>
      </c>
      <c r="B21" s="18">
        <v>26018</v>
      </c>
      <c r="C21" s="5">
        <v>205</v>
      </c>
      <c r="D21" s="19">
        <v>74962</v>
      </c>
      <c r="E21" s="19">
        <v>80911</v>
      </c>
      <c r="F21" s="19">
        <v>46238</v>
      </c>
      <c r="G21" s="19">
        <v>46238</v>
      </c>
      <c r="H21" s="19">
        <v>12927</v>
      </c>
      <c r="I21" s="19">
        <v>94431</v>
      </c>
      <c r="J21" s="19">
        <v>90936</v>
      </c>
      <c r="K21" s="19">
        <v>74962</v>
      </c>
      <c r="L21" s="8"/>
    </row>
    <row r="22" spans="1:12">
      <c r="A22" s="2" t="s">
        <v>21</v>
      </c>
      <c r="B22" s="18">
        <v>13406</v>
      </c>
      <c r="C22" s="5">
        <v>128</v>
      </c>
      <c r="D22" s="19">
        <v>51350</v>
      </c>
      <c r="E22" s="19">
        <v>58735.79</v>
      </c>
      <c r="F22" s="19">
        <v>27718</v>
      </c>
      <c r="G22" s="19">
        <v>25596.32</v>
      </c>
      <c r="H22" s="19">
        <v>5456.43</v>
      </c>
      <c r="I22" s="19">
        <v>123703.78</v>
      </c>
      <c r="J22" s="19">
        <v>63378</v>
      </c>
      <c r="K22" s="19">
        <v>57616.9</v>
      </c>
      <c r="L22" s="8"/>
    </row>
    <row r="23" spans="1:12">
      <c r="A23" s="2" t="s">
        <v>22</v>
      </c>
      <c r="B23" s="18">
        <v>12943</v>
      </c>
      <c r="C23" s="5">
        <v>278</v>
      </c>
      <c r="D23" s="19">
        <v>65193</v>
      </c>
      <c r="E23" s="19">
        <v>65193</v>
      </c>
      <c r="F23" s="19">
        <v>43875</v>
      </c>
      <c r="G23" s="19">
        <v>38040</v>
      </c>
      <c r="H23" s="19">
        <v>10325</v>
      </c>
      <c r="I23" s="19">
        <v>98278</v>
      </c>
      <c r="J23" s="19">
        <v>69113</v>
      </c>
      <c r="K23" s="19">
        <v>65193</v>
      </c>
      <c r="L23" s="8"/>
    </row>
    <row r="24" spans="1:12">
      <c r="A24" s="2" t="s">
        <v>23</v>
      </c>
      <c r="B24" s="18">
        <v>17184</v>
      </c>
      <c r="C24" s="5">
        <v>126</v>
      </c>
      <c r="D24" s="19">
        <v>58029</v>
      </c>
      <c r="E24" s="19">
        <v>58029</v>
      </c>
      <c r="F24" s="19">
        <v>37465</v>
      </c>
      <c r="G24" s="19">
        <v>37465</v>
      </c>
      <c r="H24" s="19">
        <v>10587</v>
      </c>
      <c r="I24" s="19">
        <v>98412</v>
      </c>
      <c r="J24" s="19">
        <v>59960.160000000003</v>
      </c>
      <c r="K24" s="19">
        <v>58029</v>
      </c>
      <c r="L24" s="8"/>
    </row>
    <row r="25" spans="1:12">
      <c r="A25" s="2" t="s">
        <v>24</v>
      </c>
      <c r="B25" s="18">
        <v>15185</v>
      </c>
      <c r="C25" s="5">
        <v>114</v>
      </c>
      <c r="D25" s="19">
        <v>60314</v>
      </c>
      <c r="E25" s="19">
        <v>60134</v>
      </c>
      <c r="F25" s="19">
        <v>35527</v>
      </c>
      <c r="G25" s="19">
        <v>33727</v>
      </c>
      <c r="H25" s="19">
        <v>10708</v>
      </c>
      <c r="I25" s="19">
        <v>87836</v>
      </c>
      <c r="J25" s="19">
        <v>69184.75</v>
      </c>
      <c r="K25" s="19">
        <v>60314</v>
      </c>
      <c r="L25" s="8"/>
    </row>
    <row r="26" spans="1:12">
      <c r="A26" s="2" t="s">
        <v>25</v>
      </c>
      <c r="B26" s="18">
        <v>16156</v>
      </c>
      <c r="C26" s="5">
        <v>124</v>
      </c>
      <c r="D26" s="19">
        <v>51737</v>
      </c>
      <c r="E26" s="19">
        <v>52966</v>
      </c>
      <c r="F26" s="19">
        <v>25162</v>
      </c>
      <c r="G26" s="19">
        <v>25162</v>
      </c>
      <c r="H26" s="19">
        <v>7854</v>
      </c>
      <c r="I26" s="19">
        <v>79573</v>
      </c>
      <c r="J26" s="19">
        <v>54365</v>
      </c>
      <c r="K26" s="19">
        <v>51737</v>
      </c>
      <c r="L26" s="8"/>
    </row>
    <row r="27" spans="1:12">
      <c r="A27" s="2" t="s">
        <v>26</v>
      </c>
      <c r="B27" s="18">
        <v>27839</v>
      </c>
      <c r="C27" s="5">
        <v>179</v>
      </c>
      <c r="D27" s="19">
        <v>52681</v>
      </c>
      <c r="E27" s="19">
        <v>52681</v>
      </c>
      <c r="F27" s="19">
        <v>36000</v>
      </c>
      <c r="G27" s="19">
        <v>36000</v>
      </c>
      <c r="H27" s="19">
        <v>7539</v>
      </c>
      <c r="I27" s="19">
        <v>95000</v>
      </c>
      <c r="J27" s="19">
        <v>67200</v>
      </c>
      <c r="K27" s="19">
        <v>52681</v>
      </c>
      <c r="L27" s="8"/>
    </row>
    <row r="28" spans="1:12">
      <c r="A28" s="2" t="s">
        <v>27</v>
      </c>
      <c r="B28" s="18">
        <v>22994</v>
      </c>
      <c r="C28" s="5">
        <v>160</v>
      </c>
      <c r="D28" s="19">
        <v>58957</v>
      </c>
      <c r="E28" s="19">
        <v>63073</v>
      </c>
      <c r="F28" s="19">
        <v>33456</v>
      </c>
      <c r="G28" s="19">
        <v>33120</v>
      </c>
      <c r="H28" s="19">
        <v>9604</v>
      </c>
      <c r="I28" s="19">
        <v>79143</v>
      </c>
      <c r="J28" s="19">
        <v>61560</v>
      </c>
      <c r="K28" s="19">
        <v>58586</v>
      </c>
      <c r="L28" s="8"/>
    </row>
    <row r="29" spans="1:12">
      <c r="A29" s="2" t="s">
        <v>28</v>
      </c>
      <c r="B29" s="18">
        <v>154311</v>
      </c>
      <c r="C29" s="5">
        <v>812</v>
      </c>
      <c r="D29" s="19">
        <v>70684.639999999999</v>
      </c>
      <c r="E29" s="19">
        <v>70684.639999999999</v>
      </c>
      <c r="F29" s="19">
        <v>72858.240000000005</v>
      </c>
      <c r="G29" s="19">
        <v>71765.2</v>
      </c>
      <c r="H29" s="19">
        <v>63148.800000000003</v>
      </c>
      <c r="I29" s="19">
        <v>102448.06</v>
      </c>
      <c r="J29" s="19">
        <v>86996</v>
      </c>
      <c r="K29" s="19">
        <v>70684.639999999999</v>
      </c>
      <c r="L29" s="8"/>
    </row>
    <row r="30" spans="1:12">
      <c r="A30" s="2" t="s">
        <v>29</v>
      </c>
      <c r="B30" s="18">
        <v>39196</v>
      </c>
      <c r="C30" s="5">
        <v>171</v>
      </c>
      <c r="D30" s="19">
        <v>65904</v>
      </c>
      <c r="E30" s="19">
        <v>69000</v>
      </c>
      <c r="F30" s="19">
        <v>47112</v>
      </c>
      <c r="G30" s="19">
        <v>47112</v>
      </c>
      <c r="H30" s="19">
        <v>21000</v>
      </c>
      <c r="I30" s="19">
        <v>97620</v>
      </c>
      <c r="J30" s="19">
        <v>79920</v>
      </c>
      <c r="K30" s="19">
        <v>63444</v>
      </c>
      <c r="L30" s="8"/>
    </row>
    <row r="31" spans="1:12">
      <c r="A31" s="2" t="s">
        <v>30</v>
      </c>
      <c r="B31" s="18">
        <v>7723</v>
      </c>
      <c r="C31" s="5">
        <v>92</v>
      </c>
      <c r="D31" s="19">
        <v>60000.2</v>
      </c>
      <c r="E31" s="19">
        <v>60000.2</v>
      </c>
      <c r="F31" s="19">
        <v>26260</v>
      </c>
      <c r="G31" s="19">
        <v>26260</v>
      </c>
      <c r="H31" s="19">
        <v>10000</v>
      </c>
      <c r="I31" s="19">
        <v>95285</v>
      </c>
      <c r="J31" s="19">
        <v>60000</v>
      </c>
      <c r="K31" s="19">
        <v>60000</v>
      </c>
      <c r="L31" s="8"/>
    </row>
    <row r="32" spans="1:12">
      <c r="A32" s="2" t="s">
        <v>31</v>
      </c>
      <c r="B32" s="18">
        <v>3853</v>
      </c>
      <c r="C32" s="5">
        <v>44</v>
      </c>
      <c r="D32" s="19">
        <v>43498</v>
      </c>
      <c r="E32" s="19">
        <v>44080.4</v>
      </c>
      <c r="F32" s="19">
        <v>14535</v>
      </c>
      <c r="G32" s="19">
        <v>14535</v>
      </c>
      <c r="H32" s="19">
        <v>2740</v>
      </c>
      <c r="I32" s="19">
        <v>64591.8</v>
      </c>
      <c r="J32" s="19">
        <v>48379.87</v>
      </c>
      <c r="K32" s="19">
        <v>43498</v>
      </c>
      <c r="L32" s="8"/>
    </row>
    <row r="33" spans="1:12">
      <c r="A33" s="2" t="s">
        <v>32</v>
      </c>
      <c r="B33" s="18">
        <v>5271</v>
      </c>
      <c r="C33" s="5">
        <v>37</v>
      </c>
      <c r="D33" s="19">
        <v>53285</v>
      </c>
      <c r="E33" s="19">
        <v>46988</v>
      </c>
      <c r="F33" s="19">
        <v>31330</v>
      </c>
      <c r="G33" s="19">
        <v>31330</v>
      </c>
      <c r="H33" s="19">
        <v>3368</v>
      </c>
      <c r="I33" s="19">
        <v>49332</v>
      </c>
      <c r="J33" s="19">
        <v>46350</v>
      </c>
      <c r="K33" s="19">
        <v>49849</v>
      </c>
      <c r="L33" s="8"/>
    </row>
    <row r="34" spans="1:12">
      <c r="A34" s="2" t="s">
        <v>33</v>
      </c>
      <c r="B34" s="18">
        <v>39048</v>
      </c>
      <c r="C34" s="5">
        <v>216</v>
      </c>
      <c r="D34" s="19">
        <v>64162</v>
      </c>
      <c r="E34" s="19">
        <v>66196</v>
      </c>
      <c r="F34" s="19">
        <v>33401</v>
      </c>
      <c r="G34" s="19">
        <v>33401</v>
      </c>
      <c r="H34" s="19">
        <v>14056</v>
      </c>
      <c r="I34" s="19">
        <v>116392</v>
      </c>
      <c r="J34" s="19">
        <v>77089</v>
      </c>
      <c r="K34" s="19">
        <v>64162</v>
      </c>
      <c r="L34" s="8"/>
    </row>
    <row r="35" spans="1:12">
      <c r="A35" s="2" t="s">
        <v>34</v>
      </c>
      <c r="B35" s="18">
        <v>20616</v>
      </c>
      <c r="C35" s="5">
        <v>145</v>
      </c>
      <c r="D35" s="19">
        <v>61513.66</v>
      </c>
      <c r="E35" s="19">
        <v>60000</v>
      </c>
      <c r="F35" s="19">
        <v>21910</v>
      </c>
      <c r="G35" s="19">
        <v>21910</v>
      </c>
      <c r="H35" s="19">
        <v>11140</v>
      </c>
      <c r="I35" s="19">
        <v>89497</v>
      </c>
      <c r="J35" s="19">
        <v>67537</v>
      </c>
      <c r="K35" s="19">
        <v>58945</v>
      </c>
      <c r="L35" s="8"/>
    </row>
    <row r="36" spans="1:12">
      <c r="A36" s="2" t="s">
        <v>35</v>
      </c>
      <c r="B36" s="18">
        <v>40369</v>
      </c>
      <c r="C36" s="5">
        <v>249</v>
      </c>
      <c r="D36" s="19">
        <v>80953.600000000006</v>
      </c>
      <c r="E36" s="19">
        <v>80953.600000000006</v>
      </c>
      <c r="F36" s="19">
        <v>67704</v>
      </c>
      <c r="G36" s="19">
        <v>67704</v>
      </c>
      <c r="H36" s="19">
        <v>54683.199999999997</v>
      </c>
      <c r="I36" s="19">
        <v>105435.2</v>
      </c>
      <c r="J36" s="19">
        <v>88608</v>
      </c>
      <c r="K36" s="19">
        <v>78769.600000000006</v>
      </c>
      <c r="L36" s="8"/>
    </row>
    <row r="37" spans="1:12">
      <c r="A37" s="2" t="s">
        <v>36</v>
      </c>
      <c r="B37" s="18">
        <v>4343</v>
      </c>
      <c r="C37" s="5">
        <v>101</v>
      </c>
      <c r="D37" s="19">
        <v>43265</v>
      </c>
      <c r="E37" s="19">
        <v>44180</v>
      </c>
      <c r="F37" s="19">
        <v>13638</v>
      </c>
      <c r="G37" s="19">
        <v>13638</v>
      </c>
      <c r="H37" s="19">
        <v>3060</v>
      </c>
      <c r="I37" s="19">
        <v>69035</v>
      </c>
      <c r="J37" s="19">
        <v>58427</v>
      </c>
      <c r="K37" s="19">
        <v>43265</v>
      </c>
      <c r="L37" s="8"/>
    </row>
    <row r="38" spans="1:12">
      <c r="A38" s="2" t="s">
        <v>37</v>
      </c>
      <c r="B38" s="18">
        <v>11389</v>
      </c>
      <c r="C38" s="5">
        <v>102</v>
      </c>
      <c r="D38" s="19">
        <v>57310</v>
      </c>
      <c r="E38" s="19">
        <v>59576</v>
      </c>
      <c r="F38" s="19">
        <v>27529</v>
      </c>
      <c r="G38" s="19">
        <v>27529</v>
      </c>
      <c r="H38" s="19">
        <v>17555</v>
      </c>
      <c r="I38" s="19">
        <v>89362.8</v>
      </c>
      <c r="J38" s="19">
        <v>60033</v>
      </c>
      <c r="K38" s="19">
        <v>57294</v>
      </c>
      <c r="L38" s="8"/>
    </row>
    <row r="39" spans="1:12">
      <c r="A39" s="2" t="s">
        <v>38</v>
      </c>
      <c r="B39" s="18">
        <v>23026</v>
      </c>
      <c r="C39" s="5">
        <v>147</v>
      </c>
      <c r="D39" s="19">
        <v>66399</v>
      </c>
      <c r="E39" s="19">
        <v>66398.759999999995</v>
      </c>
      <c r="F39" s="19">
        <v>32998.14</v>
      </c>
      <c r="G39" s="19">
        <v>32998.14</v>
      </c>
      <c r="H39" s="19">
        <v>31798.14</v>
      </c>
      <c r="I39" s="19">
        <v>92620.79</v>
      </c>
      <c r="J39" s="19">
        <v>70216.31</v>
      </c>
      <c r="K39" s="19">
        <v>66398.759999999995</v>
      </c>
      <c r="L39" s="8"/>
    </row>
    <row r="40" spans="1:12">
      <c r="A40" s="2" t="s">
        <v>39</v>
      </c>
      <c r="B40" s="18">
        <v>7654</v>
      </c>
      <c r="C40" s="5">
        <v>124</v>
      </c>
      <c r="D40" s="19">
        <v>54633.32</v>
      </c>
      <c r="E40" s="19">
        <v>54633.32</v>
      </c>
      <c r="F40" s="19">
        <v>25034.16</v>
      </c>
      <c r="G40" s="19">
        <v>23779.38</v>
      </c>
      <c r="H40" s="19">
        <v>11626.23</v>
      </c>
      <c r="I40" s="19">
        <v>83000</v>
      </c>
      <c r="J40" s="19">
        <v>61393.16</v>
      </c>
      <c r="K40" s="19">
        <v>54633.32</v>
      </c>
      <c r="L40" s="8"/>
    </row>
    <row r="41" spans="1:12">
      <c r="A41" s="2" t="s">
        <v>40</v>
      </c>
      <c r="B41" s="18">
        <v>12452</v>
      </c>
      <c r="C41" s="5">
        <v>130</v>
      </c>
      <c r="D41" s="19">
        <v>49146.12</v>
      </c>
      <c r="E41" s="19">
        <v>49146.12</v>
      </c>
      <c r="F41" s="19">
        <v>41796.839999999997</v>
      </c>
      <c r="G41" s="19">
        <v>41796.839999999997</v>
      </c>
      <c r="H41" s="19">
        <v>6027.96</v>
      </c>
      <c r="I41" s="19">
        <v>72099.960000000006</v>
      </c>
      <c r="J41" s="19">
        <v>57572.04</v>
      </c>
      <c r="K41" s="19">
        <v>49146.12</v>
      </c>
      <c r="L41" s="8"/>
    </row>
    <row r="42" spans="1:12">
      <c r="A42" s="2" t="s">
        <v>41</v>
      </c>
      <c r="B42" s="18">
        <v>10960</v>
      </c>
      <c r="C42" s="5">
        <v>88</v>
      </c>
      <c r="D42" s="19">
        <v>60900</v>
      </c>
      <c r="E42" s="19">
        <v>60900</v>
      </c>
      <c r="F42" s="19">
        <v>33000</v>
      </c>
      <c r="G42" s="19">
        <v>32000</v>
      </c>
      <c r="H42" s="19">
        <v>13120</v>
      </c>
      <c r="I42" s="19">
        <v>73500</v>
      </c>
      <c r="J42" s="19">
        <v>68300</v>
      </c>
      <c r="K42" s="19">
        <v>60900</v>
      </c>
      <c r="L42" s="8"/>
    </row>
    <row r="43" spans="1:12">
      <c r="A43" s="2" t="s">
        <v>42</v>
      </c>
      <c r="B43" s="18">
        <v>83514</v>
      </c>
      <c r="C43" s="5">
        <v>449</v>
      </c>
      <c r="D43" s="19">
        <v>78000</v>
      </c>
      <c r="E43" s="19">
        <v>81848</v>
      </c>
      <c r="F43" s="19">
        <v>81848</v>
      </c>
      <c r="G43" s="19">
        <v>81848</v>
      </c>
      <c r="H43" s="19">
        <v>68140.800000000003</v>
      </c>
      <c r="I43" s="19">
        <v>111425.60000000001</v>
      </c>
      <c r="J43" s="19">
        <v>88899.199999999997</v>
      </c>
      <c r="K43" s="19">
        <v>78166.399999999994</v>
      </c>
      <c r="L43" s="8"/>
    </row>
    <row r="44" spans="1:12">
      <c r="A44" s="2" t="s">
        <v>43</v>
      </c>
      <c r="B44" s="18">
        <v>10960</v>
      </c>
      <c r="C44" s="5">
        <v>139</v>
      </c>
      <c r="D44" s="19">
        <v>75659</v>
      </c>
      <c r="E44" s="19">
        <v>75659</v>
      </c>
      <c r="F44" s="19">
        <v>42662</v>
      </c>
      <c r="G44" s="19">
        <v>42662</v>
      </c>
      <c r="H44" s="19">
        <v>20000</v>
      </c>
      <c r="I44" s="19">
        <v>108671</v>
      </c>
      <c r="J44" s="19">
        <v>81712</v>
      </c>
      <c r="K44" s="19">
        <v>75659</v>
      </c>
      <c r="L44" s="8"/>
    </row>
    <row r="45" spans="1:12">
      <c r="A45" s="4" t="s">
        <v>44</v>
      </c>
      <c r="B45" s="20">
        <v>10172</v>
      </c>
      <c r="C45" s="12">
        <v>103</v>
      </c>
      <c r="D45" s="21">
        <v>57357.58</v>
      </c>
      <c r="E45" s="21">
        <v>57357.58</v>
      </c>
      <c r="F45" s="21">
        <v>28938.25</v>
      </c>
      <c r="G45" s="21">
        <v>28282.53</v>
      </c>
      <c r="H45" s="21">
        <v>8347.7999999999993</v>
      </c>
      <c r="I45" s="21">
        <v>79567.5</v>
      </c>
      <c r="J45" s="21">
        <v>60065.61</v>
      </c>
      <c r="K45" s="21">
        <v>57357.58</v>
      </c>
      <c r="L45" s="17"/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&amp;C&amp;20 &amp;K03-0172018 IAC Salary Survey</oddHead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showGridLines="0" topLeftCell="C24" zoomScale="150" zoomScaleNormal="150" zoomScalePageLayoutView="150" workbookViewId="0">
      <selection activeCell="C29" sqref="C29"/>
    </sheetView>
  </sheetViews>
  <sheetFormatPr defaultColWidth="10.875" defaultRowHeight="15"/>
  <cols>
    <col min="1" max="2" width="11" style="3" customWidth="1"/>
    <col min="3" max="6" width="10.875" style="3" customWidth="1"/>
    <col min="7" max="17" width="15" style="3" customWidth="1"/>
    <col min="18" max="18" width="16.625" style="3" customWidth="1"/>
    <col min="19" max="28" width="15" style="3" customWidth="1"/>
    <col min="29" max="16384" width="10.875" style="3"/>
  </cols>
  <sheetData>
    <row r="1" spans="1:29" ht="38.25">
      <c r="A1" s="1" t="s">
        <v>0</v>
      </c>
      <c r="B1" s="25" t="s">
        <v>92</v>
      </c>
      <c r="C1" s="25" t="s">
        <v>51</v>
      </c>
      <c r="D1" s="25" t="s">
        <v>52</v>
      </c>
      <c r="E1" s="25" t="s">
        <v>53</v>
      </c>
      <c r="F1" s="25" t="s">
        <v>54</v>
      </c>
      <c r="G1" s="25" t="s">
        <v>55</v>
      </c>
      <c r="H1" s="1" t="s">
        <v>56</v>
      </c>
      <c r="I1" s="1" t="s">
        <v>57</v>
      </c>
      <c r="J1" s="25" t="s">
        <v>58</v>
      </c>
      <c r="K1" s="25" t="s">
        <v>93</v>
      </c>
      <c r="L1" s="25" t="s">
        <v>59</v>
      </c>
      <c r="M1" s="25" t="s">
        <v>60</v>
      </c>
      <c r="N1" s="25" t="s">
        <v>61</v>
      </c>
      <c r="O1" s="25" t="s">
        <v>62</v>
      </c>
      <c r="P1" s="25" t="s">
        <v>63</v>
      </c>
      <c r="Q1" s="25" t="s">
        <v>64</v>
      </c>
      <c r="R1" s="25" t="s">
        <v>65</v>
      </c>
      <c r="S1" s="25" t="s">
        <v>66</v>
      </c>
      <c r="T1" s="25" t="s">
        <v>67</v>
      </c>
      <c r="U1" s="25" t="s">
        <v>68</v>
      </c>
      <c r="V1" s="25" t="s">
        <v>69</v>
      </c>
      <c r="W1" s="25" t="s">
        <v>70</v>
      </c>
      <c r="X1" s="25" t="s">
        <v>71</v>
      </c>
      <c r="Y1" s="25" t="s">
        <v>84</v>
      </c>
      <c r="Z1" s="25" t="s">
        <v>85</v>
      </c>
      <c r="AA1" s="25" t="s">
        <v>87</v>
      </c>
      <c r="AB1" s="25" t="s">
        <v>86</v>
      </c>
      <c r="AC1" s="2"/>
    </row>
    <row r="2" spans="1:29">
      <c r="A2" s="4" t="s">
        <v>1</v>
      </c>
      <c r="B2" s="12">
        <v>20</v>
      </c>
      <c r="C2" s="26">
        <v>12</v>
      </c>
      <c r="D2" s="9">
        <v>15</v>
      </c>
      <c r="E2" s="9">
        <v>18</v>
      </c>
      <c r="F2" s="9">
        <v>12</v>
      </c>
      <c r="G2" s="9">
        <v>12</v>
      </c>
      <c r="H2" s="9">
        <v>12</v>
      </c>
      <c r="I2" s="9" t="s">
        <v>76</v>
      </c>
      <c r="J2" s="9" t="s">
        <v>72</v>
      </c>
      <c r="K2" s="9" t="s">
        <v>171</v>
      </c>
      <c r="L2" s="9">
        <v>42</v>
      </c>
      <c r="M2" s="9" t="s">
        <v>72</v>
      </c>
      <c r="N2" s="9" t="s">
        <v>72</v>
      </c>
      <c r="O2" s="9" t="s">
        <v>167</v>
      </c>
      <c r="P2" s="9">
        <v>0</v>
      </c>
      <c r="Q2" s="8" t="s">
        <v>72</v>
      </c>
      <c r="R2" s="8" t="s">
        <v>94</v>
      </c>
      <c r="S2" s="8">
        <v>529.47</v>
      </c>
      <c r="T2" s="7">
        <v>489.29</v>
      </c>
      <c r="U2" s="7">
        <v>40.18</v>
      </c>
      <c r="V2" s="7">
        <v>1641.3</v>
      </c>
      <c r="W2" s="7">
        <v>1418.44</v>
      </c>
      <c r="X2" s="7">
        <v>222.86</v>
      </c>
      <c r="Y2" s="8" t="s">
        <v>72</v>
      </c>
      <c r="Z2" s="8" t="s">
        <v>72</v>
      </c>
      <c r="AA2" s="8" t="s">
        <v>72</v>
      </c>
      <c r="AB2" s="8" t="s">
        <v>72</v>
      </c>
      <c r="AC2" s="8"/>
    </row>
    <row r="3" spans="1:29">
      <c r="A3" s="2" t="s">
        <v>2</v>
      </c>
      <c r="B3" s="5">
        <v>30</v>
      </c>
      <c r="C3" s="5">
        <v>10</v>
      </c>
      <c r="D3" s="9">
        <v>13</v>
      </c>
      <c r="E3" s="9">
        <v>15</v>
      </c>
      <c r="F3" s="9">
        <v>12</v>
      </c>
      <c r="G3" s="9">
        <v>12</v>
      </c>
      <c r="H3" s="9">
        <v>12</v>
      </c>
      <c r="I3" s="27" t="s">
        <v>76</v>
      </c>
      <c r="J3" s="27" t="s">
        <v>72</v>
      </c>
      <c r="K3" s="28" t="s">
        <v>172</v>
      </c>
      <c r="L3" s="42">
        <v>60</v>
      </c>
      <c r="M3" s="27" t="s">
        <v>72</v>
      </c>
      <c r="N3" s="27" t="s">
        <v>72</v>
      </c>
      <c r="O3" s="29" t="s">
        <v>167</v>
      </c>
      <c r="P3" s="9">
        <v>0</v>
      </c>
      <c r="Q3" s="8" t="s">
        <v>72</v>
      </c>
      <c r="R3" s="8" t="s">
        <v>168</v>
      </c>
      <c r="S3" s="8">
        <v>781.45</v>
      </c>
      <c r="T3" s="30">
        <v>1</v>
      </c>
      <c r="U3" s="8">
        <v>0</v>
      </c>
      <c r="V3" s="8">
        <v>0</v>
      </c>
      <c r="W3" s="8">
        <v>0</v>
      </c>
      <c r="X3" s="8">
        <v>0</v>
      </c>
      <c r="Y3" s="8" t="s">
        <v>72</v>
      </c>
      <c r="Z3" s="8"/>
      <c r="AA3" s="8"/>
      <c r="AB3" s="8" t="s">
        <v>166</v>
      </c>
      <c r="AC3" s="8"/>
    </row>
    <row r="4" spans="1:29">
      <c r="A4" s="2" t="s">
        <v>3</v>
      </c>
      <c r="B4" s="5">
        <f>56/2</f>
        <v>28</v>
      </c>
      <c r="C4" s="9">
        <v>13</v>
      </c>
      <c r="D4" s="9">
        <v>16</v>
      </c>
      <c r="E4" s="9">
        <v>26</v>
      </c>
      <c r="F4" s="9">
        <v>13</v>
      </c>
      <c r="G4" s="9">
        <v>13</v>
      </c>
      <c r="H4" s="9">
        <v>13</v>
      </c>
      <c r="I4" s="27" t="s">
        <v>76</v>
      </c>
      <c r="J4" s="27" t="s">
        <v>72</v>
      </c>
      <c r="K4" s="9">
        <f>240/8</f>
        <v>30</v>
      </c>
      <c r="L4" s="9">
        <f>720/8</f>
        <v>90</v>
      </c>
      <c r="M4" s="27" t="s">
        <v>72</v>
      </c>
      <c r="N4" s="27" t="s">
        <v>72</v>
      </c>
      <c r="O4" s="9">
        <v>30</v>
      </c>
      <c r="P4" s="9">
        <v>0</v>
      </c>
      <c r="Q4" s="8" t="s">
        <v>72</v>
      </c>
      <c r="R4" s="8" t="s">
        <v>168</v>
      </c>
      <c r="S4" s="8" t="s">
        <v>173</v>
      </c>
      <c r="T4" s="8" t="s">
        <v>173</v>
      </c>
      <c r="U4" s="8">
        <v>22</v>
      </c>
      <c r="V4" s="8" t="s">
        <v>173</v>
      </c>
      <c r="W4" s="8" t="s">
        <v>173</v>
      </c>
      <c r="X4" s="8">
        <v>118</v>
      </c>
      <c r="Y4" s="8" t="s">
        <v>72</v>
      </c>
      <c r="Z4" s="8" t="s">
        <v>72</v>
      </c>
      <c r="AA4" s="8" t="s">
        <v>72</v>
      </c>
      <c r="AB4" s="8" t="s">
        <v>72</v>
      </c>
      <c r="AC4" s="8"/>
    </row>
    <row r="5" spans="1:29">
      <c r="A5" s="2" t="s">
        <v>4</v>
      </c>
      <c r="B5" s="5">
        <v>30</v>
      </c>
      <c r="C5" s="5">
        <v>10</v>
      </c>
      <c r="D5" s="9">
        <v>12</v>
      </c>
      <c r="E5" s="9">
        <v>15</v>
      </c>
      <c r="F5" s="23" t="s">
        <v>174</v>
      </c>
      <c r="G5" s="23" t="s">
        <v>174</v>
      </c>
      <c r="H5" s="23" t="s">
        <v>174</v>
      </c>
      <c r="I5" s="45" t="s">
        <v>175</v>
      </c>
      <c r="J5" s="27" t="s">
        <v>72</v>
      </c>
      <c r="K5" s="9" t="s">
        <v>176</v>
      </c>
      <c r="L5" s="9">
        <v>50</v>
      </c>
      <c r="M5" s="27" t="s">
        <v>72</v>
      </c>
      <c r="N5" s="27" t="s">
        <v>72</v>
      </c>
      <c r="O5" s="29" t="s">
        <v>167</v>
      </c>
      <c r="P5" s="9">
        <v>0</v>
      </c>
      <c r="Q5" s="8" t="s">
        <v>72</v>
      </c>
      <c r="R5" s="8" t="s">
        <v>168</v>
      </c>
      <c r="S5" s="8">
        <v>842.88</v>
      </c>
      <c r="T5" s="30">
        <v>1</v>
      </c>
      <c r="U5" s="8">
        <v>0</v>
      </c>
      <c r="V5" s="8">
        <v>2075.96</v>
      </c>
      <c r="W5" s="8">
        <v>1767.69</v>
      </c>
      <c r="X5" s="8">
        <v>308.27</v>
      </c>
      <c r="Y5" s="8" t="s">
        <v>72</v>
      </c>
      <c r="Z5" s="8" t="s">
        <v>72</v>
      </c>
      <c r="AA5" s="8" t="s">
        <v>166</v>
      </c>
      <c r="AB5" s="8" t="s">
        <v>166</v>
      </c>
      <c r="AC5" s="8"/>
    </row>
    <row r="6" spans="1:29">
      <c r="A6" s="2" t="s">
        <v>5</v>
      </c>
      <c r="B6" s="5">
        <v>30</v>
      </c>
      <c r="C6" s="5">
        <v>5</v>
      </c>
      <c r="D6" s="9">
        <v>10</v>
      </c>
      <c r="E6" s="9">
        <v>15</v>
      </c>
      <c r="F6" s="9">
        <v>12</v>
      </c>
      <c r="G6" s="9">
        <v>12</v>
      </c>
      <c r="H6" s="9">
        <v>12</v>
      </c>
      <c r="I6" s="45" t="s">
        <v>177</v>
      </c>
      <c r="J6" s="27" t="s">
        <v>72</v>
      </c>
      <c r="K6" s="9">
        <v>30</v>
      </c>
      <c r="L6" s="9">
        <v>30</v>
      </c>
      <c r="M6" s="27" t="s">
        <v>72</v>
      </c>
      <c r="N6" s="27" t="s">
        <v>72</v>
      </c>
      <c r="O6" s="9">
        <v>30</v>
      </c>
      <c r="P6" s="9">
        <v>0</v>
      </c>
      <c r="Q6" s="8" t="s">
        <v>72</v>
      </c>
      <c r="R6" s="8" t="s">
        <v>162</v>
      </c>
      <c r="S6" s="8">
        <v>982.43</v>
      </c>
      <c r="T6" s="30">
        <v>1</v>
      </c>
      <c r="U6" s="8">
        <v>0</v>
      </c>
      <c r="V6" s="8">
        <v>2998.25</v>
      </c>
      <c r="W6" s="8">
        <v>2544.2199999999998</v>
      </c>
      <c r="X6" s="8">
        <v>448</v>
      </c>
      <c r="Y6" s="8" t="s">
        <v>72</v>
      </c>
      <c r="Z6" s="8" t="s">
        <v>72</v>
      </c>
      <c r="AA6" s="8" t="s">
        <v>166</v>
      </c>
      <c r="AB6" s="8" t="s">
        <v>166</v>
      </c>
      <c r="AC6" s="8"/>
    </row>
    <row r="7" spans="1:29">
      <c r="A7" s="2" t="s">
        <v>6</v>
      </c>
      <c r="B7" s="5">
        <v>35</v>
      </c>
      <c r="C7" s="5">
        <v>24</v>
      </c>
      <c r="D7" s="9">
        <v>27</v>
      </c>
      <c r="E7" s="9">
        <v>30</v>
      </c>
      <c r="F7" s="5">
        <v>0</v>
      </c>
      <c r="G7" s="9">
        <v>0</v>
      </c>
      <c r="H7" s="9">
        <v>0</v>
      </c>
      <c r="I7" s="45" t="s">
        <v>178</v>
      </c>
      <c r="J7" s="27" t="s">
        <v>72</v>
      </c>
      <c r="K7" s="9">
        <v>60</v>
      </c>
      <c r="L7" s="9">
        <v>0</v>
      </c>
      <c r="M7" s="27" t="s">
        <v>72</v>
      </c>
      <c r="N7" s="27" t="s">
        <v>72</v>
      </c>
      <c r="O7" s="9" t="s">
        <v>167</v>
      </c>
      <c r="P7" s="9">
        <v>0</v>
      </c>
      <c r="Q7" s="8" t="s">
        <v>72</v>
      </c>
      <c r="R7" s="8" t="s">
        <v>168</v>
      </c>
      <c r="S7" s="8">
        <v>883.28</v>
      </c>
      <c r="T7" s="30">
        <v>1</v>
      </c>
      <c r="U7" s="8">
        <v>0</v>
      </c>
      <c r="V7" s="8">
        <v>1740.88</v>
      </c>
      <c r="W7" s="8">
        <v>1328.59</v>
      </c>
      <c r="X7" s="8">
        <v>412.29</v>
      </c>
      <c r="Y7" s="8" t="s">
        <v>72</v>
      </c>
      <c r="Z7" s="8" t="s">
        <v>72</v>
      </c>
      <c r="AA7" s="8" t="s">
        <v>166</v>
      </c>
      <c r="AB7" s="8" t="s">
        <v>72</v>
      </c>
      <c r="AC7" s="8"/>
    </row>
    <row r="8" spans="1:29">
      <c r="A8" s="2" t="s">
        <v>7</v>
      </c>
      <c r="B8" s="5">
        <v>20</v>
      </c>
      <c r="C8" s="5">
        <v>10</v>
      </c>
      <c r="D8" s="9">
        <v>14</v>
      </c>
      <c r="E8" s="9">
        <v>20</v>
      </c>
      <c r="F8" s="9">
        <v>12</v>
      </c>
      <c r="G8" s="9">
        <v>12</v>
      </c>
      <c r="H8" s="9">
        <v>12</v>
      </c>
      <c r="I8" s="45" t="s">
        <v>116</v>
      </c>
      <c r="J8" s="27" t="s">
        <v>72</v>
      </c>
      <c r="K8" s="9">
        <v>25</v>
      </c>
      <c r="L8" s="9">
        <v>60</v>
      </c>
      <c r="M8" s="27" t="s">
        <v>72</v>
      </c>
      <c r="N8" s="27" t="s">
        <v>72</v>
      </c>
      <c r="O8" s="9" t="s">
        <v>167</v>
      </c>
      <c r="P8" s="9">
        <v>0</v>
      </c>
      <c r="Q8" s="8" t="s">
        <v>72</v>
      </c>
      <c r="R8" s="8" t="s">
        <v>162</v>
      </c>
      <c r="S8" s="8">
        <v>747.51</v>
      </c>
      <c r="T8" s="30">
        <v>1</v>
      </c>
      <c r="U8" s="8">
        <v>0</v>
      </c>
      <c r="V8" s="8">
        <v>2020.64</v>
      </c>
      <c r="W8" s="8">
        <v>1375.41</v>
      </c>
      <c r="X8" s="8">
        <v>645.23</v>
      </c>
      <c r="Y8" s="8" t="s">
        <v>72</v>
      </c>
      <c r="Z8" s="8" t="s">
        <v>72</v>
      </c>
      <c r="AA8" s="8" t="s">
        <v>166</v>
      </c>
      <c r="AB8" s="8" t="s">
        <v>166</v>
      </c>
      <c r="AC8" s="8"/>
    </row>
    <row r="9" spans="1:29">
      <c r="A9" s="2" t="s">
        <v>8</v>
      </c>
      <c r="B9" s="5">
        <v>30</v>
      </c>
      <c r="C9" s="5">
        <v>5</v>
      </c>
      <c r="D9" s="9">
        <v>15</v>
      </c>
      <c r="E9" s="9">
        <v>15</v>
      </c>
      <c r="F9" s="9">
        <v>12</v>
      </c>
      <c r="G9" s="9">
        <v>12</v>
      </c>
      <c r="H9" s="9">
        <v>12</v>
      </c>
      <c r="I9" s="45" t="s">
        <v>179</v>
      </c>
      <c r="J9" s="27" t="s">
        <v>72</v>
      </c>
      <c r="K9" s="9">
        <v>0</v>
      </c>
      <c r="L9" s="9">
        <v>60</v>
      </c>
      <c r="M9" s="27" t="s">
        <v>72</v>
      </c>
      <c r="N9" s="27" t="s">
        <v>72</v>
      </c>
      <c r="O9" s="9">
        <v>20</v>
      </c>
      <c r="P9" s="9">
        <v>0</v>
      </c>
      <c r="Q9" s="8" t="s">
        <v>72</v>
      </c>
      <c r="R9" s="8" t="s">
        <v>168</v>
      </c>
      <c r="S9" s="8">
        <v>787.63</v>
      </c>
      <c r="T9" s="30">
        <v>1</v>
      </c>
      <c r="U9" s="8">
        <v>0</v>
      </c>
      <c r="V9" s="8">
        <v>1877.59</v>
      </c>
      <c r="W9" s="8">
        <v>787.63</v>
      </c>
      <c r="X9" s="8">
        <v>1089.96</v>
      </c>
      <c r="Y9" s="8" t="s">
        <v>72</v>
      </c>
      <c r="Z9" s="8" t="s">
        <v>72</v>
      </c>
      <c r="AA9" s="8" t="s">
        <v>166</v>
      </c>
      <c r="AB9" s="8" t="s">
        <v>166</v>
      </c>
      <c r="AC9" s="8"/>
    </row>
    <row r="10" spans="1:29">
      <c r="A10" s="2" t="s">
        <v>9</v>
      </c>
      <c r="B10" s="5">
        <v>18</v>
      </c>
      <c r="C10" s="5">
        <v>10</v>
      </c>
      <c r="D10" s="9">
        <v>15</v>
      </c>
      <c r="E10" s="9">
        <v>20</v>
      </c>
      <c r="F10" s="9">
        <v>12</v>
      </c>
      <c r="G10" s="9">
        <v>12</v>
      </c>
      <c r="H10" s="9">
        <v>12</v>
      </c>
      <c r="I10" s="45" t="s">
        <v>180</v>
      </c>
      <c r="J10" s="27" t="s">
        <v>72</v>
      </c>
      <c r="K10" s="9">
        <v>20</v>
      </c>
      <c r="L10" s="9">
        <v>0</v>
      </c>
      <c r="M10" s="27" t="s">
        <v>72</v>
      </c>
      <c r="N10" s="27" t="s">
        <v>72</v>
      </c>
      <c r="O10" s="9">
        <v>20</v>
      </c>
      <c r="P10" s="9">
        <v>0</v>
      </c>
      <c r="Q10" s="8" t="s">
        <v>72</v>
      </c>
      <c r="R10" s="8" t="s">
        <v>94</v>
      </c>
      <c r="S10" s="8">
        <v>452.3</v>
      </c>
      <c r="T10" s="8">
        <v>339.22</v>
      </c>
      <c r="U10" s="8">
        <v>113.08</v>
      </c>
      <c r="V10" s="8">
        <v>867.8</v>
      </c>
      <c r="W10" s="8">
        <v>650.85</v>
      </c>
      <c r="X10" s="8">
        <v>216.8</v>
      </c>
      <c r="Y10" s="8" t="s">
        <v>72</v>
      </c>
      <c r="Z10" s="8" t="s">
        <v>72</v>
      </c>
      <c r="AA10" s="8" t="s">
        <v>166</v>
      </c>
      <c r="AB10" s="8" t="s">
        <v>166</v>
      </c>
      <c r="AC10" s="8"/>
    </row>
    <row r="11" spans="1:29">
      <c r="A11" s="2" t="s">
        <v>10</v>
      </c>
      <c r="B11" s="5">
        <v>30</v>
      </c>
      <c r="C11" s="5">
        <v>13</v>
      </c>
      <c r="D11" s="9">
        <v>17</v>
      </c>
      <c r="E11" s="9">
        <v>19</v>
      </c>
      <c r="F11" s="9">
        <v>12</v>
      </c>
      <c r="G11" s="9">
        <v>12</v>
      </c>
      <c r="H11" s="9">
        <v>12</v>
      </c>
      <c r="I11" s="27" t="s">
        <v>76</v>
      </c>
      <c r="J11" s="27" t="s">
        <v>72</v>
      </c>
      <c r="K11" s="9">
        <v>30</v>
      </c>
      <c r="L11" s="27" t="s">
        <v>181</v>
      </c>
      <c r="M11" s="27" t="s">
        <v>72</v>
      </c>
      <c r="N11" s="27" t="s">
        <v>72</v>
      </c>
      <c r="O11" s="9">
        <v>21</v>
      </c>
      <c r="P11" s="9" t="s">
        <v>182</v>
      </c>
      <c r="Q11" s="8" t="s">
        <v>72</v>
      </c>
      <c r="R11" s="8" t="s">
        <v>162</v>
      </c>
      <c r="S11" s="8">
        <v>619.77</v>
      </c>
      <c r="T11" s="30">
        <v>1</v>
      </c>
      <c r="U11" s="8">
        <v>0</v>
      </c>
      <c r="V11" s="8">
        <v>1778.37</v>
      </c>
      <c r="W11" s="7">
        <v>1430.79</v>
      </c>
      <c r="X11" s="6">
        <v>347.58</v>
      </c>
      <c r="Y11" s="8" t="s">
        <v>72</v>
      </c>
      <c r="Z11" s="8" t="s">
        <v>72</v>
      </c>
      <c r="AA11" s="8" t="s">
        <v>166</v>
      </c>
      <c r="AB11" s="8" t="s">
        <v>166</v>
      </c>
      <c r="AC11" s="8"/>
    </row>
    <row r="12" spans="1:29">
      <c r="A12" s="2" t="s">
        <v>11</v>
      </c>
      <c r="B12" s="5">
        <v>40</v>
      </c>
      <c r="C12" s="5">
        <v>12</v>
      </c>
      <c r="D12" s="9">
        <v>14</v>
      </c>
      <c r="E12" s="9">
        <v>16</v>
      </c>
      <c r="F12" s="9">
        <v>12</v>
      </c>
      <c r="G12" s="9">
        <v>12</v>
      </c>
      <c r="H12" s="9">
        <v>12</v>
      </c>
      <c r="I12" s="27" t="s">
        <v>76</v>
      </c>
      <c r="J12" s="27" t="s">
        <v>72</v>
      </c>
      <c r="K12" s="9">
        <v>15</v>
      </c>
      <c r="L12" s="27" t="s">
        <v>181</v>
      </c>
      <c r="M12" s="27" t="s">
        <v>72</v>
      </c>
      <c r="N12" s="27" t="s">
        <v>72</v>
      </c>
      <c r="O12" s="9" t="s">
        <v>167</v>
      </c>
      <c r="P12" s="9">
        <v>0</v>
      </c>
      <c r="Q12" s="8" t="s">
        <v>166</v>
      </c>
      <c r="R12" s="8" t="s">
        <v>168</v>
      </c>
      <c r="S12" s="8">
        <v>715.23</v>
      </c>
      <c r="T12" s="30">
        <v>1</v>
      </c>
      <c r="U12" s="8">
        <v>0</v>
      </c>
      <c r="V12" s="8">
        <v>1880.46</v>
      </c>
      <c r="W12" s="29">
        <v>1</v>
      </c>
      <c r="X12" s="8">
        <v>0</v>
      </c>
      <c r="Y12" s="8" t="s">
        <v>72</v>
      </c>
      <c r="Z12" s="8" t="s">
        <v>72</v>
      </c>
      <c r="AA12" s="8" t="s">
        <v>166</v>
      </c>
      <c r="AB12" s="8" t="s">
        <v>166</v>
      </c>
      <c r="AC12" s="8"/>
    </row>
    <row r="13" spans="1:29">
      <c r="A13" s="2" t="s">
        <v>12</v>
      </c>
      <c r="B13" s="5">
        <v>32</v>
      </c>
      <c r="C13" s="5">
        <v>18</v>
      </c>
      <c r="D13" s="9">
        <v>24</v>
      </c>
      <c r="E13" s="9">
        <v>30</v>
      </c>
      <c r="F13" s="9">
        <v>0</v>
      </c>
      <c r="G13" s="9">
        <v>0</v>
      </c>
      <c r="H13" s="9">
        <v>0</v>
      </c>
      <c r="I13" s="45" t="s">
        <v>178</v>
      </c>
      <c r="J13" s="27" t="s">
        <v>72</v>
      </c>
      <c r="K13" s="9">
        <v>30</v>
      </c>
      <c r="L13" s="9">
        <v>0</v>
      </c>
      <c r="M13" s="27" t="s">
        <v>72</v>
      </c>
      <c r="N13" s="27" t="s">
        <v>72</v>
      </c>
      <c r="O13" s="9" t="s">
        <v>167</v>
      </c>
      <c r="P13" s="9">
        <v>0</v>
      </c>
      <c r="Q13" s="8" t="s">
        <v>72</v>
      </c>
      <c r="R13" s="8" t="s">
        <v>168</v>
      </c>
      <c r="S13" s="8">
        <v>693.29</v>
      </c>
      <c r="T13" s="30">
        <v>1</v>
      </c>
      <c r="U13" s="8">
        <v>0</v>
      </c>
      <c r="V13" s="8">
        <v>2106.1999999999998</v>
      </c>
      <c r="W13" s="8">
        <v>0</v>
      </c>
      <c r="X13" s="8">
        <v>2106.1999999999998</v>
      </c>
      <c r="Y13" s="8" t="s">
        <v>72</v>
      </c>
      <c r="Z13" s="8" t="s">
        <v>72</v>
      </c>
      <c r="AA13" s="8" t="s">
        <v>166</v>
      </c>
      <c r="AB13" s="8" t="s">
        <v>166</v>
      </c>
      <c r="AC13" s="8"/>
    </row>
    <row r="14" spans="1:29">
      <c r="A14" s="2" t="s">
        <v>13</v>
      </c>
      <c r="B14" s="5" t="s">
        <v>91</v>
      </c>
      <c r="C14" s="5" t="s">
        <v>91</v>
      </c>
      <c r="D14" s="5" t="s">
        <v>91</v>
      </c>
      <c r="E14" s="5" t="s">
        <v>91</v>
      </c>
      <c r="F14" s="9" t="s">
        <v>91</v>
      </c>
      <c r="G14" s="9" t="s">
        <v>91</v>
      </c>
      <c r="H14" s="9" t="s">
        <v>91</v>
      </c>
      <c r="I14" s="27" t="s">
        <v>91</v>
      </c>
      <c r="J14" s="27" t="s">
        <v>91</v>
      </c>
      <c r="K14" s="9" t="s">
        <v>91</v>
      </c>
      <c r="L14" s="9" t="s">
        <v>91</v>
      </c>
      <c r="M14" s="27" t="s">
        <v>91</v>
      </c>
      <c r="N14" s="27" t="s">
        <v>91</v>
      </c>
      <c r="O14" s="9" t="s">
        <v>91</v>
      </c>
      <c r="P14" s="9" t="s">
        <v>91</v>
      </c>
      <c r="Q14" s="8" t="s">
        <v>91</v>
      </c>
      <c r="R14" s="8" t="s">
        <v>91</v>
      </c>
      <c r="S14" s="8" t="s">
        <v>91</v>
      </c>
      <c r="T14" s="30" t="s">
        <v>91</v>
      </c>
      <c r="U14" s="8" t="s">
        <v>91</v>
      </c>
      <c r="V14" s="8" t="s">
        <v>91</v>
      </c>
      <c r="W14" s="8" t="s">
        <v>91</v>
      </c>
      <c r="X14" s="8" t="s">
        <v>91</v>
      </c>
      <c r="Y14" s="8" t="s">
        <v>91</v>
      </c>
      <c r="Z14" s="8" t="s">
        <v>91</v>
      </c>
      <c r="AA14" s="8" t="s">
        <v>91</v>
      </c>
      <c r="AB14" s="8" t="s">
        <v>91</v>
      </c>
      <c r="AC14" s="8"/>
    </row>
    <row r="15" spans="1:29">
      <c r="A15" s="2" t="s">
        <v>14</v>
      </c>
      <c r="B15" s="5">
        <v>40</v>
      </c>
      <c r="C15" s="5">
        <v>10</v>
      </c>
      <c r="D15" s="9">
        <v>15</v>
      </c>
      <c r="E15" s="28">
        <v>19.5</v>
      </c>
      <c r="F15" s="9">
        <v>13</v>
      </c>
      <c r="G15" s="9">
        <v>13</v>
      </c>
      <c r="H15" s="9">
        <v>13</v>
      </c>
      <c r="I15" s="45" t="s">
        <v>116</v>
      </c>
      <c r="J15" s="27" t="s">
        <v>72</v>
      </c>
      <c r="K15" s="9">
        <v>30</v>
      </c>
      <c r="L15" s="9">
        <v>60</v>
      </c>
      <c r="M15" s="27" t="s">
        <v>72</v>
      </c>
      <c r="N15" s="27" t="s">
        <v>72</v>
      </c>
      <c r="O15" s="9">
        <v>52</v>
      </c>
      <c r="P15" s="9">
        <v>0</v>
      </c>
      <c r="Q15" s="8" t="s">
        <v>72</v>
      </c>
      <c r="R15" s="8" t="s">
        <v>183</v>
      </c>
      <c r="S15" s="8">
        <v>1053</v>
      </c>
      <c r="T15" s="29">
        <v>1</v>
      </c>
      <c r="U15" s="8">
        <v>0</v>
      </c>
      <c r="V15" s="8">
        <v>1409</v>
      </c>
      <c r="W15" s="8">
        <v>1053</v>
      </c>
      <c r="X15" s="8">
        <v>356</v>
      </c>
      <c r="Y15" s="8" t="s">
        <v>72</v>
      </c>
      <c r="Z15" s="8" t="s">
        <v>72</v>
      </c>
      <c r="AA15" s="8" t="s">
        <v>72</v>
      </c>
      <c r="AB15" s="8" t="s">
        <v>72</v>
      </c>
      <c r="AC15" s="8"/>
    </row>
    <row r="16" spans="1:29">
      <c r="A16" s="2" t="s">
        <v>15</v>
      </c>
      <c r="B16" s="12">
        <v>25</v>
      </c>
      <c r="C16" s="5">
        <v>0</v>
      </c>
      <c r="D16" s="9" t="s">
        <v>184</v>
      </c>
      <c r="E16" s="9" t="s">
        <v>185</v>
      </c>
      <c r="F16" s="9">
        <v>12</v>
      </c>
      <c r="G16" s="9">
        <v>12</v>
      </c>
      <c r="H16" s="9">
        <v>12</v>
      </c>
      <c r="I16" s="45" t="s">
        <v>180</v>
      </c>
      <c r="J16" s="27" t="s">
        <v>72</v>
      </c>
      <c r="K16" s="9">
        <v>0</v>
      </c>
      <c r="L16" s="9">
        <f>182/8</f>
        <v>22.75</v>
      </c>
      <c r="M16" s="27" t="s">
        <v>72</v>
      </c>
      <c r="N16" s="27" t="s">
        <v>72</v>
      </c>
      <c r="O16" s="9" t="s">
        <v>167</v>
      </c>
      <c r="P16" s="9" t="s">
        <v>186</v>
      </c>
      <c r="Q16" s="8" t="s">
        <v>72</v>
      </c>
      <c r="R16" s="8" t="s">
        <v>168</v>
      </c>
      <c r="S16" s="8">
        <v>909.04</v>
      </c>
      <c r="T16" s="30">
        <v>1</v>
      </c>
      <c r="U16" s="8">
        <v>0</v>
      </c>
      <c r="V16" s="8">
        <v>1592.52</v>
      </c>
      <c r="W16" s="8">
        <v>1455.82</v>
      </c>
      <c r="X16" s="8">
        <v>136.69999999999999</v>
      </c>
      <c r="Y16" s="8" t="s">
        <v>72</v>
      </c>
      <c r="Z16" s="8" t="s">
        <v>72</v>
      </c>
      <c r="AA16" s="8" t="s">
        <v>166</v>
      </c>
      <c r="AB16" s="8" t="s">
        <v>166</v>
      </c>
      <c r="AC16" s="8"/>
    </row>
    <row r="17" spans="1:29">
      <c r="A17" s="2" t="s">
        <v>16</v>
      </c>
      <c r="B17" s="5">
        <v>30</v>
      </c>
      <c r="C17" s="5">
        <v>10</v>
      </c>
      <c r="D17" s="9">
        <v>15</v>
      </c>
      <c r="E17" s="9">
        <v>20</v>
      </c>
      <c r="F17" s="9">
        <v>0</v>
      </c>
      <c r="G17" s="9">
        <v>0</v>
      </c>
      <c r="H17" s="9">
        <v>0</v>
      </c>
      <c r="I17" s="27" t="s">
        <v>76</v>
      </c>
      <c r="J17" s="27" t="s">
        <v>72</v>
      </c>
      <c r="K17" s="9">
        <v>20</v>
      </c>
      <c r="L17" s="9">
        <v>0</v>
      </c>
      <c r="M17" s="27" t="s">
        <v>72</v>
      </c>
      <c r="N17" s="27" t="s">
        <v>72</v>
      </c>
      <c r="O17" s="9">
        <v>20</v>
      </c>
      <c r="P17" s="9">
        <v>0</v>
      </c>
      <c r="Q17" s="8" t="s">
        <v>72</v>
      </c>
      <c r="R17" s="8" t="s">
        <v>202</v>
      </c>
      <c r="S17" s="8">
        <v>499.18</v>
      </c>
      <c r="T17" s="8">
        <v>368.94</v>
      </c>
      <c r="U17" s="8">
        <v>130.24</v>
      </c>
      <c r="V17" s="8">
        <v>1296.7</v>
      </c>
      <c r="W17" s="8">
        <v>1112.7</v>
      </c>
      <c r="X17" s="8">
        <v>183.98</v>
      </c>
      <c r="Y17" s="8" t="s">
        <v>72</v>
      </c>
      <c r="Z17" s="8" t="s">
        <v>72</v>
      </c>
      <c r="AA17" s="8" t="s">
        <v>72</v>
      </c>
      <c r="AB17" s="8" t="s">
        <v>166</v>
      </c>
      <c r="AC17" s="8"/>
    </row>
    <row r="18" spans="1:29">
      <c r="A18" s="4" t="s">
        <v>17</v>
      </c>
      <c r="B18" s="12">
        <v>24</v>
      </c>
      <c r="C18" s="5">
        <v>5</v>
      </c>
      <c r="D18" s="5">
        <v>15</v>
      </c>
      <c r="E18" s="43">
        <v>20</v>
      </c>
      <c r="F18" s="28">
        <v>7.5</v>
      </c>
      <c r="G18" s="28">
        <v>7.5</v>
      </c>
      <c r="H18" s="28">
        <v>7.5</v>
      </c>
      <c r="I18" s="27" t="s">
        <v>76</v>
      </c>
      <c r="J18" s="27" t="s">
        <v>72</v>
      </c>
      <c r="K18" s="9">
        <v>20</v>
      </c>
      <c r="L18" s="9">
        <v>30</v>
      </c>
      <c r="M18" s="27" t="s">
        <v>72</v>
      </c>
      <c r="N18" s="27" t="s">
        <v>72</v>
      </c>
      <c r="O18" s="9" t="s">
        <v>167</v>
      </c>
      <c r="P18" s="9">
        <v>0</v>
      </c>
      <c r="Q18" s="8" t="s">
        <v>72</v>
      </c>
      <c r="R18" s="8" t="s">
        <v>168</v>
      </c>
      <c r="S18" s="8">
        <v>535.15</v>
      </c>
      <c r="T18" s="30">
        <v>1</v>
      </c>
      <c r="U18" s="8">
        <v>0</v>
      </c>
      <c r="V18" s="8">
        <f>535.15+896.56</f>
        <v>1431.71</v>
      </c>
      <c r="W18" s="8">
        <v>535.15</v>
      </c>
      <c r="X18" s="8">
        <v>896.56</v>
      </c>
      <c r="Y18" s="8" t="s">
        <v>72</v>
      </c>
      <c r="Z18" s="8" t="s">
        <v>166</v>
      </c>
      <c r="AA18" s="8" t="s">
        <v>166</v>
      </c>
      <c r="AB18" s="8" t="s">
        <v>166</v>
      </c>
      <c r="AC18" s="8"/>
    </row>
    <row r="19" spans="1:29">
      <c r="A19" s="2" t="s">
        <v>18</v>
      </c>
      <c r="B19" s="5">
        <v>30</v>
      </c>
      <c r="C19" s="5">
        <v>12</v>
      </c>
      <c r="D19" s="9">
        <v>14</v>
      </c>
      <c r="E19" s="9">
        <v>16</v>
      </c>
      <c r="F19" s="5">
        <v>12</v>
      </c>
      <c r="G19" s="5">
        <v>12</v>
      </c>
      <c r="H19" s="5">
        <v>12</v>
      </c>
      <c r="I19" s="45" t="s">
        <v>116</v>
      </c>
      <c r="J19" s="27" t="s">
        <v>72</v>
      </c>
      <c r="K19" s="9">
        <v>16</v>
      </c>
      <c r="L19" s="9">
        <v>60</v>
      </c>
      <c r="M19" s="27" t="s">
        <v>72</v>
      </c>
      <c r="N19" s="27" t="s">
        <v>72</v>
      </c>
      <c r="O19" s="42">
        <v>16</v>
      </c>
      <c r="P19" s="9">
        <v>0</v>
      </c>
      <c r="Q19" s="8" t="s">
        <v>72</v>
      </c>
      <c r="R19" s="8" t="s">
        <v>168</v>
      </c>
      <c r="S19" s="8">
        <v>747.27</v>
      </c>
      <c r="T19" s="30">
        <v>1</v>
      </c>
      <c r="U19" s="8">
        <v>0</v>
      </c>
      <c r="V19" s="8">
        <v>2068.08</v>
      </c>
      <c r="W19" s="8">
        <v>747.27</v>
      </c>
      <c r="X19" s="8">
        <v>1320.81</v>
      </c>
      <c r="Y19" s="8" t="s">
        <v>72</v>
      </c>
      <c r="Z19" s="8" t="s">
        <v>166</v>
      </c>
      <c r="AA19" s="8" t="s">
        <v>166</v>
      </c>
      <c r="AB19" s="8" t="s">
        <v>166</v>
      </c>
      <c r="AC19" s="8"/>
    </row>
    <row r="20" spans="1:29">
      <c r="A20" s="2" t="s">
        <v>19</v>
      </c>
      <c r="B20" s="5">
        <v>20</v>
      </c>
      <c r="C20" s="5">
        <v>10</v>
      </c>
      <c r="D20" s="9">
        <v>10</v>
      </c>
      <c r="E20" s="9">
        <v>15</v>
      </c>
      <c r="F20" s="9">
        <v>12</v>
      </c>
      <c r="G20" s="9">
        <v>12</v>
      </c>
      <c r="H20" s="9">
        <v>12</v>
      </c>
      <c r="I20" s="27" t="s">
        <v>76</v>
      </c>
      <c r="J20" s="27" t="s">
        <v>72</v>
      </c>
      <c r="K20" s="9">
        <v>0</v>
      </c>
      <c r="L20" s="9">
        <v>60</v>
      </c>
      <c r="M20" s="27" t="s">
        <v>72</v>
      </c>
      <c r="N20" s="27" t="s">
        <v>72</v>
      </c>
      <c r="O20" s="9">
        <v>0</v>
      </c>
      <c r="P20" s="9">
        <v>60</v>
      </c>
      <c r="Q20" s="8" t="s">
        <v>72</v>
      </c>
      <c r="R20" s="8" t="s">
        <v>168</v>
      </c>
      <c r="S20" s="8">
        <v>876.44</v>
      </c>
      <c r="T20" s="30">
        <v>1</v>
      </c>
      <c r="U20" s="8">
        <v>0</v>
      </c>
      <c r="V20" s="8">
        <v>2314.7800000000002</v>
      </c>
      <c r="W20" s="8">
        <v>876.44</v>
      </c>
      <c r="X20" s="8">
        <v>1438.34</v>
      </c>
      <c r="Y20" s="8" t="s">
        <v>72</v>
      </c>
      <c r="Z20" s="8" t="s">
        <v>72</v>
      </c>
      <c r="AA20" s="8" t="s">
        <v>166</v>
      </c>
      <c r="AB20" s="8" t="s">
        <v>166</v>
      </c>
      <c r="AC20" s="8"/>
    </row>
    <row r="21" spans="1:29">
      <c r="A21" s="2" t="s">
        <v>20</v>
      </c>
      <c r="B21" s="5">
        <v>30</v>
      </c>
      <c r="C21" s="5">
        <v>10</v>
      </c>
      <c r="D21" s="9">
        <v>15</v>
      </c>
      <c r="E21" s="9">
        <v>20</v>
      </c>
      <c r="F21" s="9">
        <v>12</v>
      </c>
      <c r="G21" s="9">
        <v>12</v>
      </c>
      <c r="H21" s="9">
        <v>12</v>
      </c>
      <c r="I21" s="27" t="s">
        <v>76</v>
      </c>
      <c r="J21" s="27" t="s">
        <v>72</v>
      </c>
      <c r="K21" s="9" t="s">
        <v>161</v>
      </c>
      <c r="L21" s="9">
        <v>60</v>
      </c>
      <c r="M21" s="27" t="s">
        <v>72</v>
      </c>
      <c r="N21" s="27" t="s">
        <v>72</v>
      </c>
      <c r="O21" s="9" t="s">
        <v>161</v>
      </c>
      <c r="P21" s="9">
        <v>0</v>
      </c>
      <c r="Q21" s="8" t="s">
        <v>72</v>
      </c>
      <c r="R21" s="8" t="s">
        <v>162</v>
      </c>
      <c r="S21" s="8">
        <v>731.93</v>
      </c>
      <c r="T21" s="30">
        <v>1</v>
      </c>
      <c r="U21" s="8">
        <v>0</v>
      </c>
      <c r="V21" s="8">
        <v>1929.48</v>
      </c>
      <c r="W21" s="8">
        <v>731.93</v>
      </c>
      <c r="X21" s="8">
        <v>1197.55</v>
      </c>
      <c r="Y21" s="8" t="s">
        <v>72</v>
      </c>
      <c r="Z21" s="8" t="s">
        <v>72</v>
      </c>
      <c r="AA21" s="8" t="s">
        <v>72</v>
      </c>
      <c r="AB21" s="8" t="s">
        <v>72</v>
      </c>
      <c r="AC21" s="8"/>
    </row>
    <row r="22" spans="1:29">
      <c r="A22" s="2" t="s">
        <v>21</v>
      </c>
      <c r="B22" s="5">
        <v>20</v>
      </c>
      <c r="C22" s="5">
        <v>11</v>
      </c>
      <c r="D22" s="9">
        <v>12</v>
      </c>
      <c r="E22" s="9">
        <v>15</v>
      </c>
      <c r="F22" s="9">
        <v>9</v>
      </c>
      <c r="G22" s="9">
        <v>9</v>
      </c>
      <c r="H22" s="9">
        <v>9</v>
      </c>
      <c r="I22" s="45" t="s">
        <v>116</v>
      </c>
      <c r="J22" s="27" t="s">
        <v>72</v>
      </c>
      <c r="K22" s="9">
        <v>42</v>
      </c>
      <c r="L22" s="9">
        <f>1200/8</f>
        <v>150</v>
      </c>
      <c r="M22" s="27" t="s">
        <v>72</v>
      </c>
      <c r="N22" s="27" t="s">
        <v>72</v>
      </c>
      <c r="O22" s="9">
        <v>42</v>
      </c>
      <c r="P22" s="9">
        <v>0</v>
      </c>
      <c r="Q22" s="8" t="s">
        <v>72</v>
      </c>
      <c r="R22" s="8" t="s">
        <v>187</v>
      </c>
      <c r="S22" s="8">
        <v>0</v>
      </c>
      <c r="T22" s="8">
        <v>0</v>
      </c>
      <c r="U22" s="8">
        <v>100</v>
      </c>
      <c r="V22" s="8">
        <v>0</v>
      </c>
      <c r="W22" s="8">
        <v>0</v>
      </c>
      <c r="X22" s="8">
        <v>150</v>
      </c>
      <c r="Y22" s="8" t="s">
        <v>72</v>
      </c>
      <c r="Z22" s="8" t="s">
        <v>72</v>
      </c>
      <c r="AA22" s="8" t="s">
        <v>72</v>
      </c>
      <c r="AB22" s="8" t="s">
        <v>72</v>
      </c>
      <c r="AC22" s="8"/>
    </row>
    <row r="23" spans="1:29">
      <c r="A23" s="2" t="s">
        <v>22</v>
      </c>
      <c r="B23" s="5">
        <v>30</v>
      </c>
      <c r="C23" s="5">
        <v>8</v>
      </c>
      <c r="D23" s="9">
        <v>24</v>
      </c>
      <c r="E23" s="9">
        <v>27</v>
      </c>
      <c r="F23" s="9">
        <v>0</v>
      </c>
      <c r="G23" s="9">
        <v>0</v>
      </c>
      <c r="H23" s="9">
        <v>0</v>
      </c>
      <c r="I23" s="27" t="s">
        <v>76</v>
      </c>
      <c r="J23" s="27" t="s">
        <v>72</v>
      </c>
      <c r="K23" s="9">
        <f>256/8</f>
        <v>32</v>
      </c>
      <c r="L23" s="9">
        <v>0</v>
      </c>
      <c r="M23" s="27" t="s">
        <v>72</v>
      </c>
      <c r="N23" s="27" t="s">
        <v>72</v>
      </c>
      <c r="O23" s="9">
        <v>32</v>
      </c>
      <c r="P23" s="9">
        <v>0</v>
      </c>
      <c r="Q23" s="8" t="s">
        <v>72</v>
      </c>
      <c r="R23" s="8" t="s">
        <v>188</v>
      </c>
      <c r="S23" s="8">
        <v>846.74</v>
      </c>
      <c r="T23" s="8">
        <v>779</v>
      </c>
      <c r="U23" s="8">
        <v>67.739999999999995</v>
      </c>
      <c r="V23" s="8">
        <v>2252.9499999999998</v>
      </c>
      <c r="W23" s="8">
        <v>2072.71</v>
      </c>
      <c r="X23" s="8">
        <v>180.24</v>
      </c>
      <c r="Y23" s="8" t="s">
        <v>72</v>
      </c>
      <c r="Z23" s="8" t="s">
        <v>166</v>
      </c>
      <c r="AA23" s="8" t="s">
        <v>166</v>
      </c>
      <c r="AB23" s="8" t="s">
        <v>166</v>
      </c>
      <c r="AC23" s="8"/>
    </row>
    <row r="24" spans="1:29">
      <c r="A24" s="2" t="s">
        <v>23</v>
      </c>
      <c r="B24" s="5">
        <v>20</v>
      </c>
      <c r="C24" s="5">
        <v>5</v>
      </c>
      <c r="D24" s="9">
        <f>120/8</f>
        <v>15</v>
      </c>
      <c r="E24" s="9">
        <v>15</v>
      </c>
      <c r="F24" s="9">
        <v>12</v>
      </c>
      <c r="G24" s="9">
        <v>12</v>
      </c>
      <c r="H24" s="9">
        <v>12</v>
      </c>
      <c r="I24" s="27" t="s">
        <v>76</v>
      </c>
      <c r="J24" s="27" t="s">
        <v>72</v>
      </c>
      <c r="K24" s="9">
        <v>40</v>
      </c>
      <c r="L24" s="9">
        <f>1000/8</f>
        <v>125</v>
      </c>
      <c r="M24" s="27" t="s">
        <v>72</v>
      </c>
      <c r="N24" s="27" t="s">
        <v>72</v>
      </c>
      <c r="O24" s="42">
        <v>0</v>
      </c>
      <c r="P24" s="9">
        <f>320/8</f>
        <v>40</v>
      </c>
      <c r="Q24" s="8" t="s">
        <v>72</v>
      </c>
      <c r="R24" s="8" t="s">
        <v>168</v>
      </c>
      <c r="S24" s="8">
        <v>580.20000000000005</v>
      </c>
      <c r="T24" s="30">
        <v>1</v>
      </c>
      <c r="U24" s="8">
        <v>0</v>
      </c>
      <c r="V24" s="8">
        <v>1456.88</v>
      </c>
      <c r="W24" s="8">
        <v>580.20000000000005</v>
      </c>
      <c r="X24" s="8">
        <v>876.68</v>
      </c>
      <c r="Y24" s="8" t="s">
        <v>72</v>
      </c>
      <c r="Z24" s="8" t="s">
        <v>72</v>
      </c>
      <c r="AA24" s="8" t="s">
        <v>166</v>
      </c>
      <c r="AB24" s="8" t="s">
        <v>166</v>
      </c>
      <c r="AC24" s="8"/>
    </row>
    <row r="25" spans="1:29">
      <c r="A25" s="2" t="s">
        <v>24</v>
      </c>
      <c r="B25" s="5">
        <v>30</v>
      </c>
      <c r="C25" s="5">
        <v>11</v>
      </c>
      <c r="D25" s="9">
        <f>168/8</f>
        <v>21</v>
      </c>
      <c r="E25" s="9">
        <f>208/8</f>
        <v>26</v>
      </c>
      <c r="F25" s="9">
        <v>0</v>
      </c>
      <c r="G25" s="9">
        <v>0</v>
      </c>
      <c r="H25" s="9">
        <v>0</v>
      </c>
      <c r="I25" s="27" t="s">
        <v>76</v>
      </c>
      <c r="J25" s="27" t="s">
        <v>72</v>
      </c>
      <c r="K25" s="9" t="s">
        <v>189</v>
      </c>
      <c r="L25" s="27">
        <v>0</v>
      </c>
      <c r="M25" s="27" t="s">
        <v>72</v>
      </c>
      <c r="N25" s="27" t="s">
        <v>72</v>
      </c>
      <c r="O25" s="28"/>
      <c r="P25" s="9"/>
      <c r="Q25" s="8" t="s">
        <v>72</v>
      </c>
      <c r="R25" s="8" t="s">
        <v>190</v>
      </c>
      <c r="S25" s="8">
        <v>965.11</v>
      </c>
      <c r="T25" s="30">
        <v>1</v>
      </c>
      <c r="U25" s="8">
        <v>0</v>
      </c>
      <c r="V25" s="8">
        <v>0</v>
      </c>
      <c r="W25" s="8">
        <v>0</v>
      </c>
      <c r="X25" s="8">
        <v>0</v>
      </c>
      <c r="Y25" s="8" t="s">
        <v>72</v>
      </c>
      <c r="Z25" s="8" t="s">
        <v>166</v>
      </c>
      <c r="AA25" s="8" t="s">
        <v>72</v>
      </c>
      <c r="AB25" s="8" t="s">
        <v>72</v>
      </c>
      <c r="AC25" s="8"/>
    </row>
    <row r="26" spans="1:29">
      <c r="A26" s="2" t="s">
        <v>25</v>
      </c>
      <c r="B26" s="5">
        <v>30</v>
      </c>
      <c r="C26" s="5">
        <v>10</v>
      </c>
      <c r="D26" s="9">
        <v>15</v>
      </c>
      <c r="E26" s="9">
        <v>20</v>
      </c>
      <c r="F26" s="9">
        <v>10</v>
      </c>
      <c r="G26" s="9">
        <v>15</v>
      </c>
      <c r="H26" s="9">
        <v>20</v>
      </c>
      <c r="I26" s="45" t="s">
        <v>116</v>
      </c>
      <c r="J26" s="27" t="s">
        <v>72</v>
      </c>
      <c r="K26" s="9" t="s">
        <v>117</v>
      </c>
      <c r="L26" s="27" t="s">
        <v>118</v>
      </c>
      <c r="M26" s="27" t="s">
        <v>72</v>
      </c>
      <c r="N26" s="27" t="s">
        <v>72</v>
      </c>
      <c r="O26" s="29" t="s">
        <v>119</v>
      </c>
      <c r="P26" s="9" t="s">
        <v>120</v>
      </c>
      <c r="Q26" s="8" t="s">
        <v>72</v>
      </c>
      <c r="R26" s="8" t="s">
        <v>94</v>
      </c>
      <c r="S26" s="8">
        <v>619.9</v>
      </c>
      <c r="T26" s="30">
        <v>1</v>
      </c>
      <c r="U26" s="8">
        <v>0</v>
      </c>
      <c r="V26" s="8">
        <v>1720.5</v>
      </c>
      <c r="W26" s="8">
        <v>1445.35</v>
      </c>
      <c r="X26" s="8">
        <v>275.14999999999998</v>
      </c>
      <c r="Y26" s="8" t="s">
        <v>72</v>
      </c>
      <c r="Z26" s="8" t="s">
        <v>72</v>
      </c>
      <c r="AA26" s="8" t="s">
        <v>72</v>
      </c>
      <c r="AB26" s="8" t="s">
        <v>72</v>
      </c>
      <c r="AC26" s="8"/>
    </row>
    <row r="27" spans="1:29">
      <c r="A27" s="2" t="s">
        <v>26</v>
      </c>
      <c r="B27" s="5">
        <v>28</v>
      </c>
      <c r="C27" s="5">
        <v>22</v>
      </c>
      <c r="D27" s="5">
        <v>25</v>
      </c>
      <c r="E27" s="5">
        <v>27</v>
      </c>
      <c r="F27" s="9">
        <v>0</v>
      </c>
      <c r="G27" s="9">
        <v>0</v>
      </c>
      <c r="H27" s="9">
        <v>0</v>
      </c>
      <c r="I27" s="45" t="s">
        <v>220</v>
      </c>
      <c r="J27" s="27" t="s">
        <v>72</v>
      </c>
      <c r="K27" s="9">
        <f>480/8</f>
        <v>60</v>
      </c>
      <c r="L27" s="27">
        <v>0</v>
      </c>
      <c r="M27" s="27" t="s">
        <v>72</v>
      </c>
      <c r="N27" s="27" t="s">
        <v>72</v>
      </c>
      <c r="O27" s="9">
        <f>100/8</f>
        <v>12.5</v>
      </c>
      <c r="P27" s="9">
        <v>0</v>
      </c>
      <c r="Q27" s="8" t="s">
        <v>72</v>
      </c>
      <c r="R27" s="8" t="s">
        <v>162</v>
      </c>
      <c r="S27" s="8">
        <v>515.84</v>
      </c>
      <c r="T27" s="8">
        <v>444.28</v>
      </c>
      <c r="U27" s="8">
        <v>71.56</v>
      </c>
      <c r="V27" s="8">
        <v>1462.98</v>
      </c>
      <c r="W27" s="8">
        <v>1109.08</v>
      </c>
      <c r="X27" s="8">
        <v>353.9</v>
      </c>
      <c r="Y27" s="8" t="s">
        <v>72</v>
      </c>
      <c r="Z27" s="8" t="s">
        <v>72</v>
      </c>
      <c r="AA27" s="8" t="s">
        <v>72</v>
      </c>
      <c r="AB27" s="8" t="s">
        <v>72</v>
      </c>
      <c r="AC27" s="8"/>
    </row>
    <row r="28" spans="1:29">
      <c r="A28" s="2" t="s">
        <v>27</v>
      </c>
      <c r="B28" s="5">
        <v>35</v>
      </c>
      <c r="C28" s="5">
        <v>10</v>
      </c>
      <c r="D28" s="5">
        <v>18</v>
      </c>
      <c r="E28" s="5">
        <v>21</v>
      </c>
      <c r="F28" s="9">
        <v>0</v>
      </c>
      <c r="G28" s="9">
        <v>0</v>
      </c>
      <c r="H28" s="9">
        <v>0</v>
      </c>
      <c r="I28" s="45" t="s">
        <v>165</v>
      </c>
      <c r="J28" s="27" t="s">
        <v>72</v>
      </c>
      <c r="K28" s="9">
        <v>40</v>
      </c>
      <c r="L28" s="9">
        <v>0</v>
      </c>
      <c r="M28" s="27" t="s">
        <v>72</v>
      </c>
      <c r="N28" s="27" t="s">
        <v>166</v>
      </c>
      <c r="O28" s="9">
        <v>5</v>
      </c>
      <c r="P28" s="9">
        <v>0</v>
      </c>
      <c r="Q28" s="8" t="s">
        <v>72</v>
      </c>
      <c r="R28" s="8" t="s">
        <v>162</v>
      </c>
      <c r="S28" s="8">
        <v>388.46</v>
      </c>
      <c r="T28" s="30">
        <v>1</v>
      </c>
      <c r="U28" s="8">
        <v>0</v>
      </c>
      <c r="V28" s="8">
        <v>689.4</v>
      </c>
      <c r="W28" s="8">
        <v>388.46</v>
      </c>
      <c r="X28" s="8">
        <v>300.94</v>
      </c>
      <c r="Y28" s="8" t="s">
        <v>72</v>
      </c>
      <c r="Z28" s="8" t="s">
        <v>72</v>
      </c>
      <c r="AA28" s="8" t="s">
        <v>166</v>
      </c>
      <c r="AB28" s="8" t="s">
        <v>166</v>
      </c>
      <c r="AC28" s="8"/>
    </row>
    <row r="29" spans="1:29">
      <c r="A29" s="2" t="s">
        <v>28</v>
      </c>
      <c r="B29" s="5">
        <v>35</v>
      </c>
      <c r="C29" s="5">
        <v>13</v>
      </c>
      <c r="D29" s="28">
        <v>19</v>
      </c>
      <c r="E29" s="9">
        <v>26</v>
      </c>
      <c r="F29" s="9">
        <v>13</v>
      </c>
      <c r="G29" s="9">
        <v>19</v>
      </c>
      <c r="H29" s="9">
        <v>26</v>
      </c>
      <c r="I29" s="27" t="s">
        <v>76</v>
      </c>
      <c r="J29" s="27" t="s">
        <v>72</v>
      </c>
      <c r="K29" s="9">
        <v>30</v>
      </c>
      <c r="L29" s="9">
        <v>960</v>
      </c>
      <c r="M29" s="27" t="s">
        <v>72</v>
      </c>
      <c r="N29" s="27" t="s">
        <v>72</v>
      </c>
      <c r="O29" s="9">
        <v>240</v>
      </c>
      <c r="P29" s="9">
        <v>480</v>
      </c>
      <c r="Q29" s="8" t="s">
        <v>72</v>
      </c>
      <c r="R29" s="8" t="s">
        <v>222</v>
      </c>
      <c r="S29" s="8">
        <v>523.41</v>
      </c>
      <c r="T29" s="46">
        <v>483.41</v>
      </c>
      <c r="U29" s="8">
        <v>40</v>
      </c>
      <c r="V29" s="8">
        <v>1779.59</v>
      </c>
      <c r="W29" s="8">
        <v>1519.59</v>
      </c>
      <c r="X29" s="8">
        <v>260</v>
      </c>
      <c r="Y29" s="8" t="s">
        <v>72</v>
      </c>
      <c r="Z29" s="8" t="s">
        <v>72</v>
      </c>
      <c r="AA29" s="8" t="s">
        <v>166</v>
      </c>
      <c r="AB29" s="8" t="s">
        <v>72</v>
      </c>
      <c r="AC29" s="8"/>
    </row>
    <row r="30" spans="1:29">
      <c r="A30" s="2" t="s">
        <v>29</v>
      </c>
      <c r="B30" s="5">
        <v>20</v>
      </c>
      <c r="C30" s="5">
        <v>12</v>
      </c>
      <c r="D30" s="9">
        <f>144/8</f>
        <v>18</v>
      </c>
      <c r="E30" s="9">
        <f>168/8</f>
        <v>21</v>
      </c>
      <c r="F30" s="9">
        <f>120/8</f>
        <v>15</v>
      </c>
      <c r="G30" s="9">
        <v>15</v>
      </c>
      <c r="H30" s="9">
        <v>15</v>
      </c>
      <c r="I30" s="45" t="s">
        <v>116</v>
      </c>
      <c r="J30" s="27" t="s">
        <v>72</v>
      </c>
      <c r="K30" s="9">
        <f>240/8</f>
        <v>30</v>
      </c>
      <c r="L30" s="28">
        <f>700/8</f>
        <v>87.5</v>
      </c>
      <c r="M30" s="27" t="s">
        <v>72</v>
      </c>
      <c r="N30" s="27" t="s">
        <v>72</v>
      </c>
      <c r="O30" s="9">
        <f>240/8</f>
        <v>30</v>
      </c>
      <c r="P30" s="9" t="s">
        <v>191</v>
      </c>
      <c r="Q30" s="8" t="s">
        <v>72</v>
      </c>
      <c r="R30" s="8" t="s">
        <v>162</v>
      </c>
      <c r="S30" s="8">
        <v>589.91</v>
      </c>
      <c r="T30" s="30">
        <v>1</v>
      </c>
      <c r="U30" s="8">
        <v>0</v>
      </c>
      <c r="V30" s="8">
        <v>1626.54</v>
      </c>
      <c r="W30" s="8">
        <v>849.07</v>
      </c>
      <c r="X30" s="8">
        <v>777.47</v>
      </c>
      <c r="Y30" s="8" t="s">
        <v>72</v>
      </c>
      <c r="Z30" s="8" t="s">
        <v>72</v>
      </c>
      <c r="AA30" s="8" t="s">
        <v>166</v>
      </c>
      <c r="AB30" s="8" t="s">
        <v>166</v>
      </c>
      <c r="AC30" s="8"/>
    </row>
    <row r="31" spans="1:29">
      <c r="A31" s="2" t="s">
        <v>30</v>
      </c>
      <c r="B31" s="5">
        <v>20</v>
      </c>
      <c r="C31" s="5">
        <f>53.36/8</f>
        <v>6.67</v>
      </c>
      <c r="D31" s="9">
        <v>8</v>
      </c>
      <c r="E31" s="9">
        <v>10</v>
      </c>
      <c r="F31" s="9">
        <v>8</v>
      </c>
      <c r="G31" s="9">
        <v>8</v>
      </c>
      <c r="H31" s="9">
        <v>8</v>
      </c>
      <c r="I31" s="45" t="s">
        <v>116</v>
      </c>
      <c r="J31" s="27" t="s">
        <v>72</v>
      </c>
      <c r="K31" s="9">
        <v>120</v>
      </c>
      <c r="L31" s="9">
        <f>500/8</f>
        <v>62.5</v>
      </c>
      <c r="M31" s="27" t="s">
        <v>72</v>
      </c>
      <c r="N31" s="27" t="s">
        <v>72</v>
      </c>
      <c r="O31" s="29" t="s">
        <v>167</v>
      </c>
      <c r="P31" s="27" t="s">
        <v>192</v>
      </c>
      <c r="Q31" s="8" t="s">
        <v>72</v>
      </c>
      <c r="R31" s="8" t="s">
        <v>168</v>
      </c>
      <c r="S31" s="8">
        <v>596.15</v>
      </c>
      <c r="T31" s="30">
        <v>1</v>
      </c>
      <c r="U31" s="8">
        <v>0</v>
      </c>
      <c r="V31" s="8">
        <v>1057.9000000000001</v>
      </c>
      <c r="W31" s="8">
        <v>0</v>
      </c>
      <c r="X31" s="8">
        <v>1057.9000000000001</v>
      </c>
      <c r="Y31" s="8" t="s">
        <v>72</v>
      </c>
      <c r="Z31" s="8" t="s">
        <v>72</v>
      </c>
      <c r="AA31" s="8" t="s">
        <v>166</v>
      </c>
      <c r="AB31" s="8" t="s">
        <v>166</v>
      </c>
      <c r="AC31" s="8"/>
    </row>
    <row r="32" spans="1:29">
      <c r="A32" s="2" t="s">
        <v>31</v>
      </c>
      <c r="B32" s="5">
        <v>30</v>
      </c>
      <c r="C32" s="5">
        <v>12</v>
      </c>
      <c r="D32" s="5">
        <v>12</v>
      </c>
      <c r="E32" s="5">
        <v>15</v>
      </c>
      <c r="F32" s="9">
        <v>12</v>
      </c>
      <c r="G32" s="9">
        <v>12</v>
      </c>
      <c r="H32" s="9">
        <v>12</v>
      </c>
      <c r="I32" s="45" t="s">
        <v>116</v>
      </c>
      <c r="J32" s="27" t="s">
        <v>72</v>
      </c>
      <c r="K32" s="9">
        <v>24</v>
      </c>
      <c r="L32" s="9">
        <v>30</v>
      </c>
      <c r="M32" s="27" t="s">
        <v>72</v>
      </c>
      <c r="N32" s="27" t="s">
        <v>72</v>
      </c>
      <c r="O32" s="39">
        <v>24</v>
      </c>
      <c r="P32" s="9">
        <v>0</v>
      </c>
      <c r="Q32" s="8" t="s">
        <v>72</v>
      </c>
      <c r="R32" s="8" t="s">
        <v>162</v>
      </c>
      <c r="S32" s="8">
        <v>563</v>
      </c>
      <c r="T32" s="30">
        <v>1</v>
      </c>
      <c r="U32" s="8">
        <v>0</v>
      </c>
      <c r="V32" s="8" t="s">
        <v>164</v>
      </c>
      <c r="W32" s="8"/>
      <c r="X32" s="8"/>
      <c r="Y32" s="8" t="s">
        <v>72</v>
      </c>
      <c r="Z32" s="8" t="s">
        <v>72</v>
      </c>
      <c r="AA32" s="8" t="s">
        <v>166</v>
      </c>
      <c r="AB32" s="8" t="s">
        <v>166</v>
      </c>
      <c r="AC32" s="8"/>
    </row>
    <row r="33" spans="1:29">
      <c r="A33" s="2" t="s">
        <v>32</v>
      </c>
      <c r="B33" s="5">
        <v>30</v>
      </c>
      <c r="C33" s="5">
        <v>5</v>
      </c>
      <c r="D33" s="9">
        <v>10</v>
      </c>
      <c r="E33" s="9">
        <v>18</v>
      </c>
      <c r="F33" s="9">
        <v>6</v>
      </c>
      <c r="G33" s="9">
        <v>6</v>
      </c>
      <c r="H33" s="9">
        <v>6</v>
      </c>
      <c r="I33" s="45" t="s">
        <v>116</v>
      </c>
      <c r="J33" s="27" t="s">
        <v>72</v>
      </c>
      <c r="K33" s="9">
        <v>5</v>
      </c>
      <c r="L33" s="9">
        <v>56</v>
      </c>
      <c r="M33" s="27" t="s">
        <v>72</v>
      </c>
      <c r="N33" s="27" t="s">
        <v>72</v>
      </c>
      <c r="O33" s="29" t="s">
        <v>193</v>
      </c>
      <c r="P33" s="9">
        <v>0</v>
      </c>
      <c r="Q33" s="8" t="s">
        <v>72</v>
      </c>
      <c r="R33" s="8" t="s">
        <v>168</v>
      </c>
      <c r="S33" s="8">
        <v>622.82000000000005</v>
      </c>
      <c r="T33" s="30">
        <v>0.1</v>
      </c>
      <c r="U33" s="8">
        <v>0</v>
      </c>
      <c r="V33" s="8">
        <v>1695.82</v>
      </c>
      <c r="W33" s="8">
        <v>622.82000000000005</v>
      </c>
      <c r="X33" s="8">
        <v>1073.08</v>
      </c>
      <c r="Y33" s="8" t="s">
        <v>72</v>
      </c>
      <c r="Z33" s="8" t="s">
        <v>72</v>
      </c>
      <c r="AA33" s="8" t="s">
        <v>166</v>
      </c>
      <c r="AB33" s="8" t="s">
        <v>166</v>
      </c>
      <c r="AC33" s="8"/>
    </row>
    <row r="34" spans="1:29">
      <c r="A34" s="2" t="s">
        <v>33</v>
      </c>
      <c r="B34" s="5">
        <v>32</v>
      </c>
      <c r="C34" s="5">
        <v>5</v>
      </c>
      <c r="D34" s="9">
        <v>10</v>
      </c>
      <c r="E34" s="9">
        <v>15</v>
      </c>
      <c r="F34" s="9">
        <v>6</v>
      </c>
      <c r="G34" s="9">
        <v>6</v>
      </c>
      <c r="H34" s="9">
        <v>6</v>
      </c>
      <c r="I34" s="27" t="s">
        <v>76</v>
      </c>
      <c r="J34" s="27" t="s">
        <v>72</v>
      </c>
      <c r="K34" s="9">
        <v>25</v>
      </c>
      <c r="L34" s="9">
        <v>25</v>
      </c>
      <c r="M34" s="27" t="s">
        <v>72</v>
      </c>
      <c r="N34" s="27" t="s">
        <v>72</v>
      </c>
      <c r="O34" s="9">
        <v>25</v>
      </c>
      <c r="P34" s="9">
        <v>25</v>
      </c>
      <c r="Q34" s="8" t="s">
        <v>72</v>
      </c>
      <c r="R34" s="8" t="s">
        <v>162</v>
      </c>
      <c r="S34" s="8">
        <v>490.12</v>
      </c>
      <c r="T34" s="8">
        <v>439.12</v>
      </c>
      <c r="U34" s="8">
        <v>51</v>
      </c>
      <c r="V34" s="8">
        <v>1262.45</v>
      </c>
      <c r="W34" s="8">
        <v>1102.45</v>
      </c>
      <c r="X34" s="8">
        <v>160</v>
      </c>
      <c r="Y34" s="8" t="s">
        <v>72</v>
      </c>
      <c r="Z34" s="8" t="s">
        <v>72</v>
      </c>
      <c r="AA34" s="8" t="s">
        <v>166</v>
      </c>
      <c r="AB34" s="8" t="s">
        <v>166</v>
      </c>
      <c r="AC34" s="8"/>
    </row>
    <row r="35" spans="1:29">
      <c r="A35" s="2" t="s">
        <v>34</v>
      </c>
      <c r="B35" s="5">
        <v>30</v>
      </c>
      <c r="C35" s="5">
        <v>10</v>
      </c>
      <c r="D35" s="9">
        <v>15</v>
      </c>
      <c r="E35" s="9">
        <v>15</v>
      </c>
      <c r="F35" s="9">
        <v>6</v>
      </c>
      <c r="G35" s="9">
        <v>6</v>
      </c>
      <c r="H35" s="9">
        <v>12</v>
      </c>
      <c r="I35" s="45" t="s">
        <v>194</v>
      </c>
      <c r="J35" s="27" t="s">
        <v>72</v>
      </c>
      <c r="K35" s="9">
        <v>17</v>
      </c>
      <c r="L35" s="9">
        <v>90</v>
      </c>
      <c r="M35" s="27" t="s">
        <v>72</v>
      </c>
      <c r="N35" s="27" t="s">
        <v>166</v>
      </c>
      <c r="O35" s="9"/>
      <c r="P35" s="9"/>
      <c r="Q35" s="8" t="s">
        <v>72</v>
      </c>
      <c r="R35" s="8" t="s">
        <v>168</v>
      </c>
      <c r="S35" s="8">
        <v>706</v>
      </c>
      <c r="T35" s="30">
        <v>1</v>
      </c>
      <c r="U35" s="8">
        <v>0</v>
      </c>
      <c r="V35" s="8">
        <v>1631.82</v>
      </c>
      <c r="W35" s="8">
        <v>1128.68</v>
      </c>
      <c r="X35" s="8">
        <v>503.14</v>
      </c>
      <c r="Y35" s="8" t="s">
        <v>72</v>
      </c>
      <c r="Z35" s="8" t="s">
        <v>72</v>
      </c>
      <c r="AA35" s="8" t="s">
        <v>166</v>
      </c>
      <c r="AB35" s="8" t="s">
        <v>166</v>
      </c>
      <c r="AC35" s="8"/>
    </row>
    <row r="36" spans="1:29">
      <c r="A36" s="2" t="s">
        <v>35</v>
      </c>
      <c r="B36" s="5">
        <v>20</v>
      </c>
      <c r="C36" s="5">
        <v>12</v>
      </c>
      <c r="D36" s="9">
        <f>120/8</f>
        <v>15</v>
      </c>
      <c r="E36" s="9">
        <f>144/8</f>
        <v>18</v>
      </c>
      <c r="F36" s="9">
        <v>12</v>
      </c>
      <c r="G36" s="9">
        <v>12</v>
      </c>
      <c r="H36" s="9">
        <v>12</v>
      </c>
      <c r="I36" s="45" t="s">
        <v>195</v>
      </c>
      <c r="J36" s="27" t="s">
        <v>72</v>
      </c>
      <c r="K36" s="9">
        <f>240/8</f>
        <v>30</v>
      </c>
      <c r="L36" s="27" t="s">
        <v>118</v>
      </c>
      <c r="M36" s="27" t="s">
        <v>72</v>
      </c>
      <c r="N36" s="27" t="s">
        <v>72</v>
      </c>
      <c r="O36" s="9">
        <f>240/8</f>
        <v>30</v>
      </c>
      <c r="P36" s="9">
        <v>30</v>
      </c>
      <c r="Q36" s="8" t="s">
        <v>72</v>
      </c>
      <c r="R36" s="8" t="s">
        <v>94</v>
      </c>
      <c r="S36" s="8">
        <v>628.41999999999996</v>
      </c>
      <c r="T36" s="30">
        <v>1</v>
      </c>
      <c r="U36" s="8">
        <v>0</v>
      </c>
      <c r="V36" s="8">
        <v>1648.23</v>
      </c>
      <c r="W36" s="7">
        <v>1138.33</v>
      </c>
      <c r="X36" s="7">
        <v>509.9</v>
      </c>
      <c r="Y36" s="8" t="s">
        <v>72</v>
      </c>
      <c r="Z36" s="8" t="s">
        <v>72</v>
      </c>
      <c r="AA36" s="8" t="s">
        <v>166</v>
      </c>
      <c r="AB36" s="8" t="s">
        <v>166</v>
      </c>
      <c r="AC36" s="8"/>
    </row>
    <row r="37" spans="1:29">
      <c r="A37" s="2" t="s">
        <v>36</v>
      </c>
      <c r="B37" s="5">
        <v>30</v>
      </c>
      <c r="C37" s="5">
        <v>5</v>
      </c>
      <c r="D37" s="9">
        <v>12</v>
      </c>
      <c r="E37" s="9">
        <v>15</v>
      </c>
      <c r="F37" s="9">
        <v>0</v>
      </c>
      <c r="G37" s="9">
        <v>0</v>
      </c>
      <c r="H37" s="9">
        <v>0</v>
      </c>
      <c r="I37" s="45" t="s">
        <v>196</v>
      </c>
      <c r="J37" s="27" t="s">
        <v>72</v>
      </c>
      <c r="K37" s="9">
        <v>40</v>
      </c>
      <c r="L37" s="9">
        <v>240</v>
      </c>
      <c r="M37" s="27" t="s">
        <v>166</v>
      </c>
      <c r="N37" s="27"/>
      <c r="O37" s="9"/>
      <c r="P37" s="9"/>
      <c r="Q37" s="8" t="s">
        <v>72</v>
      </c>
      <c r="R37" s="8" t="s">
        <v>162</v>
      </c>
      <c r="S37" s="8">
        <v>641.29999999999995</v>
      </c>
      <c r="T37" s="30">
        <v>1</v>
      </c>
      <c r="U37" s="8">
        <v>0</v>
      </c>
      <c r="V37" s="8">
        <v>0</v>
      </c>
      <c r="W37" s="8">
        <v>0</v>
      </c>
      <c r="X37" s="8">
        <v>0</v>
      </c>
      <c r="Y37" s="8" t="s">
        <v>72</v>
      </c>
      <c r="Z37" s="8" t="s">
        <v>72</v>
      </c>
      <c r="AA37" s="8" t="s">
        <v>166</v>
      </c>
      <c r="AB37" s="8" t="s">
        <v>166</v>
      </c>
      <c r="AC37" s="8"/>
    </row>
    <row r="38" spans="1:29">
      <c r="A38" s="2" t="s">
        <v>37</v>
      </c>
      <c r="B38" s="5">
        <v>30</v>
      </c>
      <c r="C38" s="5">
        <v>6</v>
      </c>
      <c r="D38" s="9">
        <f>113/8</f>
        <v>14.125</v>
      </c>
      <c r="E38" s="9">
        <v>18</v>
      </c>
      <c r="F38" s="9">
        <v>6</v>
      </c>
      <c r="G38" s="9">
        <v>12</v>
      </c>
      <c r="H38" s="9">
        <v>12</v>
      </c>
      <c r="I38" s="27" t="s">
        <v>76</v>
      </c>
      <c r="J38" s="27" t="s">
        <v>72</v>
      </c>
      <c r="K38" s="9">
        <v>25</v>
      </c>
      <c r="L38" s="9">
        <v>90</v>
      </c>
      <c r="M38" s="27" t="s">
        <v>72</v>
      </c>
      <c r="N38" s="27" t="s">
        <v>72</v>
      </c>
      <c r="O38" s="9" t="s">
        <v>119</v>
      </c>
      <c r="P38" s="9">
        <v>0</v>
      </c>
      <c r="Q38" s="8" t="s">
        <v>72</v>
      </c>
      <c r="R38" s="8" t="s">
        <v>168</v>
      </c>
      <c r="S38" s="8">
        <v>686.47</v>
      </c>
      <c r="T38" s="8">
        <v>676.47</v>
      </c>
      <c r="U38" s="8">
        <v>10</v>
      </c>
      <c r="V38" s="8">
        <v>1891.87</v>
      </c>
      <c r="W38" s="8">
        <v>676.47</v>
      </c>
      <c r="X38" s="8">
        <v>1205.4000000000001</v>
      </c>
      <c r="Y38" s="8" t="s">
        <v>72</v>
      </c>
      <c r="Z38" s="8" t="s">
        <v>72</v>
      </c>
      <c r="AA38" s="8" t="s">
        <v>72</v>
      </c>
      <c r="AB38" s="8" t="s">
        <v>72</v>
      </c>
      <c r="AC38" s="8"/>
    </row>
    <row r="39" spans="1:29">
      <c r="A39" s="2" t="s">
        <v>38</v>
      </c>
      <c r="B39" s="5">
        <v>30</v>
      </c>
      <c r="C39" s="5">
        <v>25.5</v>
      </c>
      <c r="D39" s="5">
        <v>30</v>
      </c>
      <c r="E39" s="5">
        <v>35.25</v>
      </c>
      <c r="F39" s="9">
        <v>0</v>
      </c>
      <c r="G39" s="9">
        <v>0</v>
      </c>
      <c r="H39" s="9">
        <v>0</v>
      </c>
      <c r="I39" s="45" t="s">
        <v>165</v>
      </c>
      <c r="J39" s="27" t="s">
        <v>72</v>
      </c>
      <c r="K39" s="9">
        <v>40.25</v>
      </c>
      <c r="L39" s="9">
        <v>0</v>
      </c>
      <c r="M39" s="27" t="s">
        <v>72</v>
      </c>
      <c r="N39" s="27" t="s">
        <v>72</v>
      </c>
      <c r="O39" s="9" t="s">
        <v>197</v>
      </c>
      <c r="P39" s="9">
        <v>0</v>
      </c>
      <c r="Q39" s="8" t="s">
        <v>72</v>
      </c>
      <c r="R39" s="8" t="s">
        <v>168</v>
      </c>
      <c r="S39" s="8">
        <v>827.33</v>
      </c>
      <c r="T39" s="30">
        <v>1</v>
      </c>
      <c r="U39" s="8">
        <v>0</v>
      </c>
      <c r="V39" s="8">
        <f>889.22+588.01</f>
        <v>1477.23</v>
      </c>
      <c r="W39" s="8">
        <v>0</v>
      </c>
      <c r="X39" s="8">
        <v>1477.23</v>
      </c>
      <c r="Y39" s="8" t="s">
        <v>72</v>
      </c>
      <c r="Z39" s="8" t="s">
        <v>72</v>
      </c>
      <c r="AA39" s="8" t="s">
        <v>72</v>
      </c>
      <c r="AB39" s="8" t="s">
        <v>166</v>
      </c>
      <c r="AC39" s="8"/>
    </row>
    <row r="40" spans="1:29">
      <c r="A40" s="2" t="s">
        <v>39</v>
      </c>
      <c r="B40" s="5">
        <v>35</v>
      </c>
      <c r="C40" s="5">
        <f>70/8</f>
        <v>8.75</v>
      </c>
      <c r="D40" s="9">
        <v>12</v>
      </c>
      <c r="E40" s="9">
        <f>120/8</f>
        <v>15</v>
      </c>
      <c r="F40" s="9">
        <v>12</v>
      </c>
      <c r="G40" s="9">
        <v>12</v>
      </c>
      <c r="H40" s="9">
        <v>12</v>
      </c>
      <c r="I40" s="27" t="s">
        <v>76</v>
      </c>
      <c r="J40" s="27" t="s">
        <v>72</v>
      </c>
      <c r="K40" s="9">
        <f>120/8</f>
        <v>15</v>
      </c>
      <c r="L40" s="9">
        <f>460/8</f>
        <v>57.5</v>
      </c>
      <c r="M40" s="27" t="s">
        <v>72</v>
      </c>
      <c r="N40" s="27" t="s">
        <v>72</v>
      </c>
      <c r="O40" s="9">
        <v>15</v>
      </c>
      <c r="P40" s="9">
        <v>58</v>
      </c>
      <c r="Q40" s="8" t="s">
        <v>166</v>
      </c>
      <c r="R40" s="8" t="s">
        <v>168</v>
      </c>
      <c r="S40" s="8">
        <f>602.09+75</f>
        <v>677.09</v>
      </c>
      <c r="T40" s="15">
        <v>602.09</v>
      </c>
      <c r="U40" s="8">
        <v>75</v>
      </c>
      <c r="V40" s="8">
        <f>1605.63+75</f>
        <v>1680.63</v>
      </c>
      <c r="W40" s="8">
        <v>1605.63</v>
      </c>
      <c r="X40" s="8">
        <v>75</v>
      </c>
      <c r="Y40" s="8" t="s">
        <v>72</v>
      </c>
      <c r="Z40" s="8" t="s">
        <v>72</v>
      </c>
      <c r="AA40" s="8" t="s">
        <v>166</v>
      </c>
      <c r="AB40" s="8" t="s">
        <v>166</v>
      </c>
      <c r="AC40" s="8"/>
    </row>
    <row r="41" spans="1:29">
      <c r="A41" s="2" t="s">
        <v>40</v>
      </c>
      <c r="B41" s="5" t="s">
        <v>91</v>
      </c>
      <c r="C41" s="5" t="s">
        <v>91</v>
      </c>
      <c r="D41" s="9" t="s">
        <v>91</v>
      </c>
      <c r="E41" s="9" t="s">
        <v>91</v>
      </c>
      <c r="F41" s="9" t="s">
        <v>91</v>
      </c>
      <c r="G41" s="9" t="s">
        <v>91</v>
      </c>
      <c r="H41" s="9" t="s">
        <v>91</v>
      </c>
      <c r="I41" s="27" t="s">
        <v>91</v>
      </c>
      <c r="J41" s="27" t="s">
        <v>91</v>
      </c>
      <c r="K41" s="9" t="s">
        <v>91</v>
      </c>
      <c r="L41" s="9" t="s">
        <v>91</v>
      </c>
      <c r="M41" s="27" t="s">
        <v>91</v>
      </c>
      <c r="N41" s="27" t="s">
        <v>91</v>
      </c>
      <c r="O41" s="9" t="s">
        <v>91</v>
      </c>
      <c r="P41" s="9" t="s">
        <v>91</v>
      </c>
      <c r="Q41" s="8" t="s">
        <v>91</v>
      </c>
      <c r="R41" s="8" t="s">
        <v>91</v>
      </c>
      <c r="S41" s="8" t="s">
        <v>91</v>
      </c>
      <c r="T41" s="8" t="s">
        <v>91</v>
      </c>
      <c r="U41" s="8" t="s">
        <v>91</v>
      </c>
      <c r="V41" s="8" t="s">
        <v>91</v>
      </c>
      <c r="W41" s="8" t="s">
        <v>91</v>
      </c>
      <c r="X41" s="8" t="s">
        <v>91</v>
      </c>
      <c r="Y41" s="8" t="s">
        <v>91</v>
      </c>
      <c r="Z41" s="8" t="s">
        <v>91</v>
      </c>
      <c r="AA41" s="8" t="s">
        <v>91</v>
      </c>
      <c r="AB41" s="8" t="s">
        <v>91</v>
      </c>
      <c r="AC41" s="8"/>
    </row>
    <row r="42" spans="1:29">
      <c r="A42" s="2" t="s">
        <v>41</v>
      </c>
      <c r="B42" s="5">
        <v>30</v>
      </c>
      <c r="C42" s="5">
        <v>13</v>
      </c>
      <c r="D42" s="9">
        <v>17</v>
      </c>
      <c r="E42" s="9">
        <v>21</v>
      </c>
      <c r="F42" s="9">
        <v>6</v>
      </c>
      <c r="G42" s="9">
        <v>5</v>
      </c>
      <c r="H42" s="9">
        <v>5</v>
      </c>
      <c r="I42" s="45" t="s">
        <v>200</v>
      </c>
      <c r="J42" s="27" t="s">
        <v>72</v>
      </c>
      <c r="K42" s="9">
        <f>120/8</f>
        <v>15</v>
      </c>
      <c r="L42" s="9">
        <v>0</v>
      </c>
      <c r="M42" s="27" t="s">
        <v>72</v>
      </c>
      <c r="N42" s="27" t="s">
        <v>72</v>
      </c>
      <c r="O42" s="29" t="s">
        <v>201</v>
      </c>
      <c r="P42" s="9">
        <v>0</v>
      </c>
      <c r="Q42" s="8" t="s">
        <v>72</v>
      </c>
      <c r="R42" s="8" t="s">
        <v>94</v>
      </c>
      <c r="S42" s="8">
        <v>490.8</v>
      </c>
      <c r="T42" s="8">
        <v>466.26</v>
      </c>
      <c r="U42" s="8">
        <v>24.54</v>
      </c>
      <c r="V42" s="8">
        <v>1467.8</v>
      </c>
      <c r="W42" s="8">
        <v>1023.14</v>
      </c>
      <c r="X42" s="8">
        <v>444.65</v>
      </c>
      <c r="Y42" s="8" t="s">
        <v>72</v>
      </c>
      <c r="Z42" s="8" t="s">
        <v>72</v>
      </c>
      <c r="AA42" s="8" t="s">
        <v>72</v>
      </c>
      <c r="AB42" s="8" t="s">
        <v>166</v>
      </c>
      <c r="AC42" s="8"/>
    </row>
    <row r="43" spans="1:29">
      <c r="A43" s="2" t="s">
        <v>42</v>
      </c>
      <c r="B43" s="5">
        <v>30</v>
      </c>
      <c r="C43" s="5">
        <v>10</v>
      </c>
      <c r="D43" s="9">
        <v>12</v>
      </c>
      <c r="E43" s="9">
        <v>15</v>
      </c>
      <c r="F43" s="9">
        <v>10</v>
      </c>
      <c r="G43" s="9">
        <v>10</v>
      </c>
      <c r="H43" s="9">
        <v>10</v>
      </c>
      <c r="I43" s="27" t="s">
        <v>76</v>
      </c>
      <c r="J43" s="27" t="s">
        <v>72</v>
      </c>
      <c r="K43" s="9">
        <v>18</v>
      </c>
      <c r="L43" s="9">
        <v>70</v>
      </c>
      <c r="M43" s="27" t="s">
        <v>72</v>
      </c>
      <c r="N43" s="27" t="s">
        <v>72</v>
      </c>
      <c r="O43" s="9">
        <v>18</v>
      </c>
      <c r="P43" s="9">
        <v>70</v>
      </c>
      <c r="Q43" s="8" t="s">
        <v>72</v>
      </c>
      <c r="R43" s="8" t="s">
        <v>162</v>
      </c>
      <c r="S43" s="8">
        <v>477.37</v>
      </c>
      <c r="T43" s="30">
        <v>1</v>
      </c>
      <c r="U43" s="8">
        <v>0</v>
      </c>
      <c r="V43" s="8">
        <v>1359.53</v>
      </c>
      <c r="W43" s="8">
        <v>477.37</v>
      </c>
      <c r="X43" s="8">
        <v>882.16</v>
      </c>
      <c r="Y43" s="8" t="s">
        <v>72</v>
      </c>
      <c r="Z43" s="8" t="s">
        <v>72</v>
      </c>
      <c r="AA43" s="8" t="s">
        <v>72</v>
      </c>
      <c r="AB43" s="8" t="s">
        <v>166</v>
      </c>
      <c r="AC43" s="8"/>
    </row>
    <row r="44" spans="1:29">
      <c r="A44" s="2" t="s">
        <v>43</v>
      </c>
      <c r="B44" s="5">
        <v>30</v>
      </c>
      <c r="C44" s="5">
        <v>10</v>
      </c>
      <c r="D44" s="9">
        <f>100/8</f>
        <v>12.5</v>
      </c>
      <c r="E44" s="9">
        <f>120/8</f>
        <v>15</v>
      </c>
      <c r="F44" s="9">
        <v>12</v>
      </c>
      <c r="G44" s="9">
        <v>12</v>
      </c>
      <c r="H44" s="9">
        <v>12</v>
      </c>
      <c r="I44" s="45" t="s">
        <v>199</v>
      </c>
      <c r="J44" s="27" t="s">
        <v>72</v>
      </c>
      <c r="K44" s="9" t="s">
        <v>189</v>
      </c>
      <c r="L44" s="9">
        <v>90</v>
      </c>
      <c r="M44" s="27" t="s">
        <v>72</v>
      </c>
      <c r="N44" s="27" t="s">
        <v>72</v>
      </c>
      <c r="O44" s="9" t="s">
        <v>167</v>
      </c>
      <c r="P44" s="9">
        <v>0</v>
      </c>
      <c r="Q44" s="8" t="s">
        <v>72</v>
      </c>
      <c r="R44" s="8" t="s">
        <v>168</v>
      </c>
      <c r="S44" s="8">
        <v>658.18</v>
      </c>
      <c r="T44" s="30">
        <v>1</v>
      </c>
      <c r="U44" s="8">
        <v>0</v>
      </c>
      <c r="V44" s="8">
        <v>1816.5</v>
      </c>
      <c r="W44" s="8">
        <v>1353</v>
      </c>
      <c r="X44" s="8">
        <v>463.3</v>
      </c>
      <c r="Y44" s="8" t="s">
        <v>72</v>
      </c>
      <c r="Z44" s="8" t="s">
        <v>72</v>
      </c>
      <c r="AA44" s="8" t="s">
        <v>72</v>
      </c>
      <c r="AB44" s="8" t="s">
        <v>72</v>
      </c>
      <c r="AC44" s="8"/>
    </row>
    <row r="45" spans="1:29">
      <c r="A45" s="4" t="s">
        <v>44</v>
      </c>
      <c r="B45" s="12">
        <v>20</v>
      </c>
      <c r="C45" s="12">
        <v>5</v>
      </c>
      <c r="D45" s="13">
        <v>13</v>
      </c>
      <c r="E45" s="13">
        <v>16</v>
      </c>
      <c r="F45" s="13">
        <v>12</v>
      </c>
      <c r="G45" s="13">
        <v>12</v>
      </c>
      <c r="H45" s="13">
        <v>12</v>
      </c>
      <c r="I45" s="31" t="s">
        <v>76</v>
      </c>
      <c r="J45" s="31" t="s">
        <v>72</v>
      </c>
      <c r="K45" s="13">
        <v>0</v>
      </c>
      <c r="L45" s="13">
        <f>672/8</f>
        <v>84</v>
      </c>
      <c r="M45" s="31" t="s">
        <v>72</v>
      </c>
      <c r="N45" s="31" t="s">
        <v>72</v>
      </c>
      <c r="O45" s="13" t="s">
        <v>198</v>
      </c>
      <c r="P45" s="13">
        <v>0</v>
      </c>
      <c r="Q45" s="17" t="s">
        <v>72</v>
      </c>
      <c r="R45" s="17" t="s">
        <v>168</v>
      </c>
      <c r="S45" s="17">
        <f>640.39+35.65+9.8</f>
        <v>685.83999999999992</v>
      </c>
      <c r="T45" s="30">
        <v>1</v>
      </c>
      <c r="U45" s="17">
        <v>0</v>
      </c>
      <c r="V45" s="17">
        <v>1544.93</v>
      </c>
      <c r="W45" s="17">
        <v>685.84</v>
      </c>
      <c r="X45" s="17">
        <v>859.09</v>
      </c>
      <c r="Y45" s="17" t="s">
        <v>72</v>
      </c>
      <c r="Z45" s="17" t="s">
        <v>72</v>
      </c>
      <c r="AA45" s="17" t="s">
        <v>166</v>
      </c>
      <c r="AB45" s="17" t="s">
        <v>166</v>
      </c>
      <c r="AC45" s="17"/>
    </row>
  </sheetData>
  <phoneticPr fontId="4" type="noConversion"/>
  <printOptions horizontalCentered="1"/>
  <pageMargins left="0.25" right="0.25" top="0.85" bottom="0" header="0.2" footer="0"/>
  <pageSetup orientation="landscape" horizontalDpi="4294967292" verticalDpi="4294967292"/>
  <headerFooter>
    <oddHeader>&amp;C&amp;20 &amp;K03-0162018 IAC Salary Survey</oddHead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opLeftCell="A25" zoomScale="120" zoomScaleNormal="120" zoomScalePageLayoutView="120" workbookViewId="0">
      <selection activeCell="F30" sqref="F30"/>
    </sheetView>
  </sheetViews>
  <sheetFormatPr defaultColWidth="11" defaultRowHeight="15.75"/>
  <cols>
    <col min="1" max="1" width="11" customWidth="1"/>
    <col min="3" max="5" width="12.625" customWidth="1"/>
    <col min="6" max="6" width="15.625" customWidth="1"/>
  </cols>
  <sheetData>
    <row r="1" spans="1:6">
      <c r="A1" s="1" t="s">
        <v>0</v>
      </c>
      <c r="B1" s="1" t="s">
        <v>45</v>
      </c>
      <c r="C1" s="1" t="s">
        <v>46</v>
      </c>
      <c r="D1" s="1" t="s">
        <v>128</v>
      </c>
      <c r="E1" s="1" t="s">
        <v>104</v>
      </c>
      <c r="F1" s="1" t="s">
        <v>105</v>
      </c>
    </row>
    <row r="2" spans="1:6">
      <c r="A2" s="4" t="s">
        <v>1</v>
      </c>
      <c r="B2" s="5">
        <v>92</v>
      </c>
      <c r="C2" s="19">
        <v>100204</v>
      </c>
      <c r="D2" s="8">
        <v>38.26</v>
      </c>
      <c r="E2" s="9">
        <v>21</v>
      </c>
      <c r="F2" s="8">
        <v>38.26</v>
      </c>
    </row>
    <row r="3" spans="1:6">
      <c r="A3" s="2" t="s">
        <v>2</v>
      </c>
      <c r="B3" s="5">
        <v>7</v>
      </c>
      <c r="C3" s="19">
        <v>58396</v>
      </c>
      <c r="D3" s="8">
        <v>19.399999999999999</v>
      </c>
      <c r="E3" s="9">
        <v>6</v>
      </c>
      <c r="F3" s="8">
        <v>0</v>
      </c>
    </row>
    <row r="4" spans="1:6">
      <c r="A4" s="2" t="s">
        <v>3</v>
      </c>
      <c r="B4" s="5">
        <v>26</v>
      </c>
      <c r="C4" s="19">
        <f>2768.43*26</f>
        <v>71979.179999999993</v>
      </c>
      <c r="D4" s="8">
        <v>30.81</v>
      </c>
      <c r="E4" s="9">
        <v>5</v>
      </c>
      <c r="F4" s="8">
        <v>30.81</v>
      </c>
    </row>
    <row r="5" spans="1:6">
      <c r="A5" s="2" t="s">
        <v>4</v>
      </c>
      <c r="B5" s="5">
        <v>4</v>
      </c>
      <c r="C5" s="19">
        <v>65701</v>
      </c>
      <c r="D5" s="8">
        <v>25.18</v>
      </c>
      <c r="E5" s="9">
        <v>36</v>
      </c>
      <c r="F5" s="8">
        <v>23.03</v>
      </c>
    </row>
    <row r="6" spans="1:6">
      <c r="A6" s="2" t="s">
        <v>5</v>
      </c>
      <c r="B6" s="5">
        <v>8</v>
      </c>
      <c r="C6" s="19">
        <v>42585.120000000003</v>
      </c>
      <c r="D6" s="8">
        <v>15.12</v>
      </c>
      <c r="E6" s="9">
        <v>19</v>
      </c>
      <c r="F6" s="8">
        <v>11.37</v>
      </c>
    </row>
    <row r="7" spans="1:6">
      <c r="A7" s="2" t="s">
        <v>6</v>
      </c>
      <c r="B7" s="5">
        <v>17</v>
      </c>
      <c r="C7" s="19">
        <v>64075</v>
      </c>
      <c r="D7" s="22" t="s">
        <v>215</v>
      </c>
      <c r="E7" s="9">
        <v>38</v>
      </c>
      <c r="F7" s="22" t="s">
        <v>215</v>
      </c>
    </row>
    <row r="8" spans="1:6">
      <c r="A8" s="2" t="s">
        <v>7</v>
      </c>
      <c r="B8" s="5">
        <v>11</v>
      </c>
      <c r="C8" s="19">
        <v>85660.17</v>
      </c>
      <c r="D8" s="8">
        <v>32.36</v>
      </c>
      <c r="E8" s="9">
        <v>6</v>
      </c>
      <c r="F8" s="8">
        <v>26.76</v>
      </c>
    </row>
    <row r="9" spans="1:6">
      <c r="A9" s="2" t="s">
        <v>8</v>
      </c>
      <c r="B9" s="5">
        <v>10</v>
      </c>
      <c r="C9" s="19">
        <v>51502.78</v>
      </c>
      <c r="D9" s="8">
        <v>20.3</v>
      </c>
      <c r="E9" s="9">
        <v>17</v>
      </c>
      <c r="F9" s="8">
        <v>15.98</v>
      </c>
    </row>
    <row r="10" spans="1:6">
      <c r="A10" s="2" t="s">
        <v>9</v>
      </c>
      <c r="B10" s="5">
        <v>4</v>
      </c>
      <c r="C10" s="19">
        <v>68910.399999999994</v>
      </c>
      <c r="D10" s="8">
        <v>26.92</v>
      </c>
      <c r="E10" s="9" t="s">
        <v>91</v>
      </c>
      <c r="F10" s="8">
        <v>21.03</v>
      </c>
    </row>
    <row r="11" spans="1:6">
      <c r="A11" s="2" t="s">
        <v>10</v>
      </c>
      <c r="B11" s="5">
        <v>46</v>
      </c>
      <c r="C11" s="19">
        <v>76867.960000000006</v>
      </c>
      <c r="D11" s="8">
        <f>46841.6/2080</f>
        <v>22.52</v>
      </c>
      <c r="E11" s="9">
        <v>1</v>
      </c>
      <c r="F11" s="8">
        <v>22.52</v>
      </c>
    </row>
    <row r="12" spans="1:6">
      <c r="A12" s="2" t="s">
        <v>11</v>
      </c>
      <c r="B12" s="5">
        <v>9</v>
      </c>
      <c r="C12" s="19">
        <v>63780</v>
      </c>
      <c r="D12" s="8">
        <v>16.399999999999999</v>
      </c>
      <c r="E12" s="9">
        <v>5</v>
      </c>
      <c r="F12" s="8">
        <v>16.239999999999998</v>
      </c>
    </row>
    <row r="13" spans="1:6">
      <c r="A13" s="2" t="s">
        <v>12</v>
      </c>
      <c r="B13" s="5">
        <v>1</v>
      </c>
      <c r="C13" s="19">
        <v>47663</v>
      </c>
      <c r="D13" s="8">
        <v>15.9</v>
      </c>
      <c r="E13" s="9">
        <v>6</v>
      </c>
      <c r="F13" s="8">
        <v>0</v>
      </c>
    </row>
    <row r="14" spans="1:6">
      <c r="A14" s="2" t="s">
        <v>13</v>
      </c>
      <c r="B14" s="5" t="s">
        <v>91</v>
      </c>
      <c r="C14" s="19" t="s">
        <v>91</v>
      </c>
      <c r="D14" s="8" t="s">
        <v>91</v>
      </c>
      <c r="E14" s="9" t="s">
        <v>91</v>
      </c>
      <c r="F14" s="8" t="s">
        <v>91</v>
      </c>
    </row>
    <row r="15" spans="1:6">
      <c r="A15" s="2" t="s">
        <v>14</v>
      </c>
      <c r="B15" s="5">
        <v>56</v>
      </c>
      <c r="C15" s="19">
        <v>90384</v>
      </c>
      <c r="D15" s="8">
        <v>40.76</v>
      </c>
      <c r="E15" s="9">
        <v>25</v>
      </c>
      <c r="F15" s="8">
        <v>36.020000000000003</v>
      </c>
    </row>
    <row r="16" spans="1:6">
      <c r="A16" s="2" t="s">
        <v>15</v>
      </c>
      <c r="B16" s="5">
        <v>4</v>
      </c>
      <c r="C16" s="19">
        <v>53329.74</v>
      </c>
      <c r="D16" s="8">
        <v>19.03</v>
      </c>
      <c r="E16" s="9">
        <v>14</v>
      </c>
      <c r="F16" s="8">
        <v>15.23</v>
      </c>
    </row>
    <row r="17" spans="1:6">
      <c r="A17" s="2" t="s">
        <v>16</v>
      </c>
      <c r="B17" s="5">
        <v>9</v>
      </c>
      <c r="C17" s="19">
        <v>59384.65</v>
      </c>
      <c r="D17" s="8">
        <v>24.39</v>
      </c>
      <c r="E17" s="9">
        <v>7.5</v>
      </c>
      <c r="F17" s="8">
        <v>0</v>
      </c>
    </row>
    <row r="18" spans="1:6">
      <c r="A18" s="4" t="s">
        <v>17</v>
      </c>
      <c r="B18" s="5">
        <v>2</v>
      </c>
      <c r="C18" s="19">
        <v>41184</v>
      </c>
      <c r="D18" s="8">
        <v>11.83</v>
      </c>
      <c r="E18" s="9">
        <v>3</v>
      </c>
      <c r="F18" s="8">
        <v>10.82</v>
      </c>
    </row>
    <row r="19" spans="1:6">
      <c r="A19" s="2" t="s">
        <v>18</v>
      </c>
      <c r="B19" s="5">
        <v>10</v>
      </c>
      <c r="C19" s="19">
        <v>49888.09</v>
      </c>
      <c r="D19" s="8">
        <v>17.27</v>
      </c>
      <c r="E19" s="9">
        <v>8</v>
      </c>
      <c r="F19" s="8">
        <v>26.21</v>
      </c>
    </row>
    <row r="20" spans="1:6">
      <c r="A20" s="2" t="s">
        <v>19</v>
      </c>
      <c r="B20" s="5">
        <v>2</v>
      </c>
      <c r="C20" s="19">
        <v>45840</v>
      </c>
      <c r="D20" s="8">
        <v>18.850000000000001</v>
      </c>
      <c r="E20" s="9">
        <v>5</v>
      </c>
      <c r="F20" s="8">
        <v>12.33</v>
      </c>
    </row>
    <row r="21" spans="1:6">
      <c r="A21" s="2" t="s">
        <v>20</v>
      </c>
      <c r="B21" s="5">
        <v>14</v>
      </c>
      <c r="C21" s="19">
        <v>74962</v>
      </c>
      <c r="D21" s="8">
        <v>21.67</v>
      </c>
      <c r="E21" s="9">
        <v>14</v>
      </c>
      <c r="F21" s="8">
        <v>19.5</v>
      </c>
    </row>
    <row r="22" spans="1:6">
      <c r="A22" s="2" t="s">
        <v>21</v>
      </c>
      <c r="B22" s="5">
        <v>8</v>
      </c>
      <c r="C22" s="19">
        <v>51350</v>
      </c>
      <c r="D22" s="8">
        <v>19.100000000000001</v>
      </c>
      <c r="E22" s="9">
        <v>16</v>
      </c>
      <c r="F22" s="8">
        <v>17.600000000000001</v>
      </c>
    </row>
    <row r="23" spans="1:6">
      <c r="A23" s="2" t="s">
        <v>22</v>
      </c>
      <c r="B23" s="5">
        <v>10</v>
      </c>
      <c r="C23" s="19">
        <v>65193</v>
      </c>
      <c r="D23" s="8">
        <f>48648/2080</f>
        <v>23.388461538461538</v>
      </c>
      <c r="E23" s="9">
        <v>17</v>
      </c>
      <c r="F23" s="8">
        <v>19.41</v>
      </c>
    </row>
    <row r="24" spans="1:6">
      <c r="A24" s="2" t="s">
        <v>23</v>
      </c>
      <c r="B24" s="5">
        <v>10</v>
      </c>
      <c r="C24" s="19">
        <v>58029</v>
      </c>
      <c r="D24" s="8">
        <v>20.3</v>
      </c>
      <c r="E24" s="9">
        <v>18</v>
      </c>
      <c r="F24" s="8">
        <v>0</v>
      </c>
    </row>
    <row r="25" spans="1:6">
      <c r="A25" s="2" t="s">
        <v>24</v>
      </c>
      <c r="B25" s="5">
        <v>5</v>
      </c>
      <c r="C25" s="19">
        <v>60314</v>
      </c>
      <c r="D25" s="8">
        <v>21.42</v>
      </c>
      <c r="E25" s="9">
        <v>9</v>
      </c>
      <c r="F25" s="8">
        <v>20</v>
      </c>
    </row>
    <row r="26" spans="1:6">
      <c r="A26" s="2" t="s">
        <v>25</v>
      </c>
      <c r="B26" s="5">
        <v>12</v>
      </c>
      <c r="C26" s="19">
        <v>51737</v>
      </c>
      <c r="D26" s="8">
        <v>19.05</v>
      </c>
      <c r="E26" s="9">
        <v>23</v>
      </c>
      <c r="F26" s="8">
        <v>0</v>
      </c>
    </row>
    <row r="27" spans="1:6">
      <c r="A27" s="2" t="s">
        <v>26</v>
      </c>
      <c r="B27" s="5">
        <v>15</v>
      </c>
      <c r="C27" s="19">
        <v>52681</v>
      </c>
      <c r="D27" s="8">
        <v>15.25</v>
      </c>
      <c r="E27" s="9">
        <v>6</v>
      </c>
      <c r="F27" s="8">
        <v>13.39</v>
      </c>
    </row>
    <row r="28" spans="1:6">
      <c r="A28" s="2" t="s">
        <v>27</v>
      </c>
      <c r="B28" s="5">
        <v>9</v>
      </c>
      <c r="C28" s="19">
        <v>58957</v>
      </c>
      <c r="D28" s="8">
        <v>26.09</v>
      </c>
      <c r="E28" s="9">
        <v>12</v>
      </c>
      <c r="F28" s="8">
        <v>12.84</v>
      </c>
    </row>
    <row r="29" spans="1:6">
      <c r="A29" s="2" t="s">
        <v>28</v>
      </c>
      <c r="B29" s="5">
        <v>61</v>
      </c>
      <c r="C29" s="19">
        <v>70684.639999999999</v>
      </c>
      <c r="D29" s="8">
        <v>38.659999999999997</v>
      </c>
      <c r="E29" s="9">
        <v>15</v>
      </c>
      <c r="F29" s="8">
        <v>29.53</v>
      </c>
    </row>
    <row r="30" spans="1:6">
      <c r="A30" s="2" t="s">
        <v>29</v>
      </c>
      <c r="B30" s="5">
        <v>11</v>
      </c>
      <c r="C30" s="19">
        <v>65904</v>
      </c>
      <c r="D30" s="8">
        <v>28.1</v>
      </c>
      <c r="E30" s="9">
        <v>7</v>
      </c>
      <c r="F30" s="8">
        <v>21.79</v>
      </c>
    </row>
    <row r="31" spans="1:6">
      <c r="A31" s="2" t="s">
        <v>30</v>
      </c>
      <c r="B31" s="5">
        <v>2</v>
      </c>
      <c r="C31" s="19">
        <v>60000.2</v>
      </c>
      <c r="D31" s="8">
        <v>19.190000000000001</v>
      </c>
      <c r="E31" s="9">
        <v>15</v>
      </c>
      <c r="F31" s="8">
        <v>15.23</v>
      </c>
    </row>
    <row r="32" spans="1:6">
      <c r="A32" s="2" t="s">
        <v>31</v>
      </c>
      <c r="B32" s="5">
        <v>3</v>
      </c>
      <c r="C32" s="19">
        <v>43498</v>
      </c>
      <c r="D32" s="8">
        <v>15.09</v>
      </c>
      <c r="E32" s="9">
        <v>15</v>
      </c>
      <c r="F32" s="8" t="s">
        <v>91</v>
      </c>
    </row>
    <row r="33" spans="1:6">
      <c r="A33" s="2" t="s">
        <v>32</v>
      </c>
      <c r="B33" s="5">
        <v>3</v>
      </c>
      <c r="C33" s="19">
        <v>53285</v>
      </c>
      <c r="D33" s="8">
        <v>14.41</v>
      </c>
      <c r="E33" s="9">
        <v>6</v>
      </c>
      <c r="F33" s="8">
        <v>12</v>
      </c>
    </row>
    <row r="34" spans="1:6">
      <c r="A34" s="2" t="s">
        <v>33</v>
      </c>
      <c r="B34" s="5">
        <v>11</v>
      </c>
      <c r="C34" s="19">
        <v>64162</v>
      </c>
      <c r="D34" s="8">
        <v>22.7</v>
      </c>
      <c r="E34" s="9">
        <v>23</v>
      </c>
      <c r="F34" s="8">
        <v>14</v>
      </c>
    </row>
    <row r="35" spans="1:6">
      <c r="A35" s="2" t="s">
        <v>34</v>
      </c>
      <c r="B35" s="5">
        <v>8</v>
      </c>
      <c r="C35" s="19">
        <v>61513.66</v>
      </c>
      <c r="D35" s="8">
        <v>23.33</v>
      </c>
      <c r="E35" s="9">
        <v>28</v>
      </c>
      <c r="F35" s="8">
        <v>0</v>
      </c>
    </row>
    <row r="36" spans="1:6">
      <c r="A36" s="2" t="s">
        <v>35</v>
      </c>
      <c r="B36" s="5">
        <v>17</v>
      </c>
      <c r="C36" s="19">
        <v>80953.600000000006</v>
      </c>
      <c r="D36" s="8">
        <v>29.75</v>
      </c>
      <c r="E36" s="9">
        <v>12</v>
      </c>
      <c r="F36" s="8">
        <v>0</v>
      </c>
    </row>
    <row r="37" spans="1:6">
      <c r="A37" s="2" t="s">
        <v>36</v>
      </c>
      <c r="B37" s="5">
        <v>4</v>
      </c>
      <c r="C37" s="19">
        <v>43265</v>
      </c>
      <c r="D37" s="8">
        <v>17.45</v>
      </c>
      <c r="E37" s="9">
        <v>30</v>
      </c>
      <c r="F37" s="8">
        <v>0</v>
      </c>
    </row>
    <row r="38" spans="1:6">
      <c r="A38" s="2" t="s">
        <v>37</v>
      </c>
      <c r="B38" s="5">
        <v>9</v>
      </c>
      <c r="C38" s="19">
        <v>57310</v>
      </c>
      <c r="D38" s="8">
        <v>18.86</v>
      </c>
      <c r="E38" s="9">
        <v>1</v>
      </c>
      <c r="F38" s="8">
        <v>0</v>
      </c>
    </row>
    <row r="39" spans="1:6">
      <c r="A39" s="2" t="s">
        <v>38</v>
      </c>
      <c r="B39" s="5">
        <v>11</v>
      </c>
      <c r="C39" s="19">
        <v>66399</v>
      </c>
      <c r="D39" s="8">
        <v>22.31</v>
      </c>
      <c r="E39" s="9">
        <v>3</v>
      </c>
      <c r="F39" s="8">
        <v>19</v>
      </c>
    </row>
    <row r="40" spans="1:6">
      <c r="A40" s="2" t="s">
        <v>39</v>
      </c>
      <c r="B40" s="5">
        <v>4</v>
      </c>
      <c r="C40" s="19">
        <v>54633.32</v>
      </c>
      <c r="D40" s="8">
        <v>18.420000000000002</v>
      </c>
      <c r="E40" s="9">
        <v>3</v>
      </c>
      <c r="F40" s="8">
        <v>17.03</v>
      </c>
    </row>
    <row r="41" spans="1:6">
      <c r="A41" s="2" t="s">
        <v>40</v>
      </c>
      <c r="B41" s="5">
        <v>9</v>
      </c>
      <c r="C41" s="19">
        <v>49146.12</v>
      </c>
      <c r="D41" s="8">
        <v>21.64</v>
      </c>
      <c r="E41" s="9">
        <v>26</v>
      </c>
      <c r="F41" s="8">
        <v>14</v>
      </c>
    </row>
    <row r="42" spans="1:6">
      <c r="A42" s="2" t="s">
        <v>41</v>
      </c>
      <c r="B42" s="5">
        <v>5</v>
      </c>
      <c r="C42" s="19">
        <v>60900</v>
      </c>
      <c r="D42" s="8">
        <v>24.2</v>
      </c>
      <c r="E42" s="9">
        <v>7</v>
      </c>
      <c r="F42" s="8">
        <v>21.96</v>
      </c>
    </row>
    <row r="43" spans="1:6">
      <c r="A43" s="2" t="s">
        <v>42</v>
      </c>
      <c r="B43" s="5">
        <v>43</v>
      </c>
      <c r="C43" s="19">
        <v>78000</v>
      </c>
      <c r="D43" s="8">
        <v>34.090000000000003</v>
      </c>
      <c r="E43" s="9">
        <v>42</v>
      </c>
      <c r="F43" s="8">
        <v>27.86</v>
      </c>
    </row>
    <row r="44" spans="1:6">
      <c r="A44" s="2" t="s">
        <v>43</v>
      </c>
      <c r="B44" s="5">
        <v>9</v>
      </c>
      <c r="C44" s="19">
        <v>75659</v>
      </c>
      <c r="D44" s="8">
        <v>22.04</v>
      </c>
      <c r="E44" s="9">
        <v>4</v>
      </c>
      <c r="F44" s="8">
        <v>20.82</v>
      </c>
    </row>
    <row r="45" spans="1:6">
      <c r="A45" s="4" t="s">
        <v>44</v>
      </c>
      <c r="B45" s="12">
        <v>8</v>
      </c>
      <c r="C45" s="21">
        <v>57357.58</v>
      </c>
      <c r="D45" s="17">
        <v>22.46</v>
      </c>
      <c r="E45" s="13">
        <v>12</v>
      </c>
      <c r="F45" s="17" t="s">
        <v>91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&amp;K03-0212018 IAC Salary Survey&amp;R&amp;K03+036Assessor's Office</oddHead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GridLines="0" topLeftCell="A8" zoomScale="130" zoomScaleNormal="130" zoomScalePageLayoutView="130" workbookViewId="0">
      <selection activeCell="B29" sqref="B29"/>
    </sheetView>
  </sheetViews>
  <sheetFormatPr defaultColWidth="11" defaultRowHeight="15.75"/>
  <cols>
    <col min="1" max="1" width="11" customWidth="1"/>
    <col min="4" max="4" width="11.625" bestFit="1" customWidth="1"/>
  </cols>
  <sheetData>
    <row r="1" spans="1:15">
      <c r="A1" s="1" t="s">
        <v>0</v>
      </c>
      <c r="B1" s="1" t="s">
        <v>45</v>
      </c>
      <c r="C1" s="1" t="s">
        <v>73</v>
      </c>
      <c r="D1" s="1" t="s">
        <v>128</v>
      </c>
      <c r="E1" s="1" t="s">
        <v>106</v>
      </c>
      <c r="F1" s="1" t="s">
        <v>107</v>
      </c>
      <c r="G1" s="1" t="s">
        <v>74</v>
      </c>
      <c r="H1" s="1" t="s">
        <v>108</v>
      </c>
      <c r="I1" s="1" t="s">
        <v>109</v>
      </c>
      <c r="J1" s="1" t="s">
        <v>75</v>
      </c>
      <c r="K1" s="1" t="s">
        <v>110</v>
      </c>
      <c r="L1" s="1" t="s">
        <v>113</v>
      </c>
      <c r="M1" s="1" t="s">
        <v>77</v>
      </c>
      <c r="N1" s="1" t="s">
        <v>111</v>
      </c>
      <c r="O1" s="1" t="s">
        <v>112</v>
      </c>
    </row>
    <row r="2" spans="1:15">
      <c r="A2" s="4" t="s">
        <v>1</v>
      </c>
      <c r="B2" s="5">
        <v>152</v>
      </c>
      <c r="C2" s="19">
        <v>108629</v>
      </c>
      <c r="D2" s="8">
        <v>51.49</v>
      </c>
      <c r="E2" s="9">
        <v>12</v>
      </c>
      <c r="F2" s="7">
        <v>30.46</v>
      </c>
      <c r="G2" s="8">
        <v>46.15</v>
      </c>
      <c r="H2" s="9">
        <v>39</v>
      </c>
      <c r="I2" s="7">
        <v>46.15</v>
      </c>
      <c r="J2" s="8">
        <v>33.35</v>
      </c>
      <c r="K2" s="9">
        <v>1</v>
      </c>
      <c r="L2" s="8">
        <v>33.35</v>
      </c>
      <c r="M2" s="8">
        <v>39.659999999999997</v>
      </c>
      <c r="N2" s="9">
        <v>1</v>
      </c>
      <c r="O2" s="8">
        <v>39.659999999999997</v>
      </c>
    </row>
    <row r="3" spans="1:15">
      <c r="A3" s="2" t="s">
        <v>2</v>
      </c>
      <c r="B3" s="5">
        <v>5</v>
      </c>
      <c r="C3" s="19">
        <v>60970</v>
      </c>
      <c r="D3" s="8">
        <v>19.399999999999999</v>
      </c>
      <c r="E3" s="9">
        <v>7</v>
      </c>
      <c r="F3" s="7">
        <v>0</v>
      </c>
      <c r="G3" s="8">
        <v>0</v>
      </c>
      <c r="H3" s="9" t="s">
        <v>91</v>
      </c>
      <c r="I3" s="7">
        <v>0</v>
      </c>
      <c r="J3" s="8">
        <v>19.399999999999999</v>
      </c>
      <c r="K3" s="9">
        <v>7</v>
      </c>
      <c r="L3" s="8">
        <v>0</v>
      </c>
      <c r="M3" s="8">
        <v>0</v>
      </c>
      <c r="N3" s="9" t="s">
        <v>91</v>
      </c>
      <c r="O3" s="8">
        <v>0</v>
      </c>
    </row>
    <row r="4" spans="1:15">
      <c r="A4" s="2" t="s">
        <v>3</v>
      </c>
      <c r="B4" s="5">
        <v>40</v>
      </c>
      <c r="C4" s="19">
        <f>2768.45*26</f>
        <v>71979.7</v>
      </c>
      <c r="D4" s="8">
        <v>30.81</v>
      </c>
      <c r="E4" s="9">
        <v>5</v>
      </c>
      <c r="F4" s="7">
        <v>30.81</v>
      </c>
      <c r="G4" s="8">
        <v>29.03</v>
      </c>
      <c r="H4" s="9">
        <v>13</v>
      </c>
      <c r="I4" s="7">
        <v>25.23</v>
      </c>
      <c r="J4" s="8">
        <v>27.5</v>
      </c>
      <c r="K4" s="9">
        <v>2</v>
      </c>
      <c r="L4" s="8">
        <v>27.5</v>
      </c>
      <c r="M4" s="8">
        <v>26.66</v>
      </c>
      <c r="N4" s="9">
        <v>7</v>
      </c>
      <c r="O4" s="8">
        <v>25.23</v>
      </c>
    </row>
    <row r="5" spans="1:15">
      <c r="A5" s="2" t="s">
        <v>4</v>
      </c>
      <c r="B5" s="5">
        <v>3</v>
      </c>
      <c r="C5" s="19">
        <v>63301</v>
      </c>
      <c r="D5" s="8">
        <v>22.05</v>
      </c>
      <c r="E5" s="9">
        <v>3</v>
      </c>
      <c r="F5" s="7">
        <v>22.05</v>
      </c>
      <c r="G5" s="8">
        <v>22.59</v>
      </c>
      <c r="H5" s="9">
        <v>31</v>
      </c>
      <c r="I5" s="7">
        <v>20.74</v>
      </c>
      <c r="J5" s="8">
        <v>19.32</v>
      </c>
      <c r="K5" s="9">
        <v>4</v>
      </c>
      <c r="L5" s="8">
        <v>19.32</v>
      </c>
      <c r="M5" s="8">
        <v>19.32</v>
      </c>
      <c r="N5" s="9">
        <v>4</v>
      </c>
      <c r="O5" s="8">
        <v>19.32</v>
      </c>
    </row>
    <row r="6" spans="1:15">
      <c r="A6" s="2" t="s">
        <v>5</v>
      </c>
      <c r="B6" s="5">
        <v>7</v>
      </c>
      <c r="C6" s="19">
        <v>44494.2</v>
      </c>
      <c r="D6" s="8">
        <v>15.12</v>
      </c>
      <c r="E6" s="9">
        <v>31</v>
      </c>
      <c r="F6" s="7">
        <v>11.37</v>
      </c>
      <c r="G6" s="8">
        <v>15.12</v>
      </c>
      <c r="H6" s="9">
        <v>8</v>
      </c>
      <c r="I6" s="7">
        <v>11.37</v>
      </c>
      <c r="J6" s="8">
        <v>13.76</v>
      </c>
      <c r="K6" s="9">
        <v>12</v>
      </c>
      <c r="L6" s="8">
        <v>11.37</v>
      </c>
      <c r="M6" s="8">
        <v>13.76</v>
      </c>
      <c r="N6" s="9">
        <v>8</v>
      </c>
      <c r="O6" s="8">
        <v>11.37</v>
      </c>
    </row>
    <row r="7" spans="1:15">
      <c r="A7" s="2" t="s">
        <v>6</v>
      </c>
      <c r="B7" s="5">
        <v>31</v>
      </c>
      <c r="C7" s="19">
        <v>64075</v>
      </c>
      <c r="D7" s="22" t="s">
        <v>216</v>
      </c>
      <c r="E7" s="9">
        <v>13</v>
      </c>
      <c r="F7" s="22" t="s">
        <v>216</v>
      </c>
      <c r="G7" s="8">
        <v>24.29</v>
      </c>
      <c r="H7" s="9">
        <v>28</v>
      </c>
      <c r="I7" s="35">
        <v>18.63</v>
      </c>
      <c r="J7" s="8">
        <v>19.739999999999998</v>
      </c>
      <c r="K7" s="9">
        <v>6</v>
      </c>
      <c r="L7" s="8">
        <v>17.04</v>
      </c>
      <c r="M7" s="8">
        <v>18.059999999999999</v>
      </c>
      <c r="N7" s="9">
        <v>4</v>
      </c>
      <c r="O7" s="8">
        <v>17.04</v>
      </c>
    </row>
    <row r="8" spans="1:15">
      <c r="A8" s="2" t="s">
        <v>7</v>
      </c>
      <c r="B8" s="5">
        <v>16</v>
      </c>
      <c r="C8" s="19">
        <v>95952.22</v>
      </c>
      <c r="D8" s="8">
        <v>35.51</v>
      </c>
      <c r="E8" s="9">
        <v>11</v>
      </c>
      <c r="F8" s="7">
        <v>26.76</v>
      </c>
      <c r="G8" s="8">
        <v>35.520000000000003</v>
      </c>
      <c r="H8" s="9">
        <v>14</v>
      </c>
      <c r="I8" s="7">
        <v>26.76</v>
      </c>
      <c r="J8" s="8">
        <v>30.34</v>
      </c>
      <c r="K8" s="9">
        <v>6</v>
      </c>
      <c r="L8" s="8">
        <v>23.89</v>
      </c>
      <c r="M8" s="8">
        <v>19.05</v>
      </c>
      <c r="N8" s="9">
        <v>1</v>
      </c>
      <c r="O8" s="10">
        <v>19.05</v>
      </c>
    </row>
    <row r="9" spans="1:15">
      <c r="A9" s="2" t="s">
        <v>8</v>
      </c>
      <c r="B9" s="9">
        <v>14</v>
      </c>
      <c r="C9" s="19">
        <v>51814.93</v>
      </c>
      <c r="D9" s="8">
        <v>16.97</v>
      </c>
      <c r="E9" s="9">
        <v>25</v>
      </c>
      <c r="F9" s="7">
        <v>15.45</v>
      </c>
      <c r="G9" s="8">
        <v>18.54</v>
      </c>
      <c r="H9" s="9">
        <v>2</v>
      </c>
      <c r="I9" s="7">
        <v>15.67</v>
      </c>
      <c r="J9" s="8">
        <v>15.36</v>
      </c>
      <c r="K9" s="9">
        <v>1</v>
      </c>
      <c r="L9" s="8">
        <v>15.36</v>
      </c>
      <c r="M9" s="8">
        <v>15.36</v>
      </c>
      <c r="N9" s="9">
        <v>1</v>
      </c>
      <c r="O9" s="10">
        <v>15.36</v>
      </c>
    </row>
    <row r="10" spans="1:15">
      <c r="A10" s="2" t="s">
        <v>9</v>
      </c>
      <c r="B10" s="5">
        <v>9</v>
      </c>
      <c r="C10" s="19">
        <v>72800</v>
      </c>
      <c r="D10" s="8">
        <v>35.51</v>
      </c>
      <c r="E10" s="9" t="s">
        <v>91</v>
      </c>
      <c r="F10" s="7">
        <v>21.03</v>
      </c>
      <c r="G10" s="8">
        <v>29.57</v>
      </c>
      <c r="H10" s="9" t="s">
        <v>91</v>
      </c>
      <c r="I10" s="7">
        <v>26.38</v>
      </c>
      <c r="J10" s="8">
        <v>27.88</v>
      </c>
      <c r="K10" s="9" t="s">
        <v>91</v>
      </c>
      <c r="L10" s="8">
        <v>21.03</v>
      </c>
      <c r="M10" s="8">
        <v>25</v>
      </c>
      <c r="N10" s="9" t="s">
        <v>91</v>
      </c>
      <c r="O10" s="10">
        <v>21.03</v>
      </c>
    </row>
    <row r="11" spans="1:15">
      <c r="A11" s="2" t="s">
        <v>10</v>
      </c>
      <c r="B11" s="5">
        <v>78</v>
      </c>
      <c r="C11" s="19">
        <v>76867.960000000006</v>
      </c>
      <c r="D11" s="8">
        <v>0</v>
      </c>
      <c r="E11" s="9" t="s">
        <v>91</v>
      </c>
      <c r="F11" s="7">
        <v>0</v>
      </c>
      <c r="G11" s="8">
        <v>27.4</v>
      </c>
      <c r="H11" s="9">
        <v>5</v>
      </c>
      <c r="I11" s="7">
        <v>22.59</v>
      </c>
      <c r="J11" s="8">
        <v>25.89</v>
      </c>
      <c r="K11" s="9">
        <v>25</v>
      </c>
      <c r="L11" s="8">
        <v>19.88</v>
      </c>
      <c r="M11" s="8">
        <v>23.04</v>
      </c>
      <c r="N11" s="9">
        <v>3</v>
      </c>
      <c r="O11" s="10">
        <v>21.09</v>
      </c>
    </row>
    <row r="12" spans="1:15">
      <c r="A12" s="2" t="s">
        <v>11</v>
      </c>
      <c r="B12" s="5">
        <v>10</v>
      </c>
      <c r="C12" s="19">
        <v>63780</v>
      </c>
      <c r="D12" s="8">
        <v>20.74</v>
      </c>
      <c r="E12" s="9">
        <v>31</v>
      </c>
      <c r="F12" s="7">
        <v>16.239999999999998</v>
      </c>
      <c r="G12" s="8">
        <v>17.89</v>
      </c>
      <c r="H12" s="9">
        <v>14</v>
      </c>
      <c r="I12" s="7">
        <v>16.239999999999998</v>
      </c>
      <c r="J12" s="8">
        <v>18.45</v>
      </c>
      <c r="K12" s="9">
        <v>26</v>
      </c>
      <c r="L12" s="8">
        <v>15.38</v>
      </c>
      <c r="M12" s="8">
        <v>13.19</v>
      </c>
      <c r="N12" s="9">
        <v>3</v>
      </c>
      <c r="O12" s="10">
        <v>13.06</v>
      </c>
    </row>
    <row r="13" spans="1:15">
      <c r="A13" s="2" t="s">
        <v>12</v>
      </c>
      <c r="B13" s="5">
        <v>5</v>
      </c>
      <c r="C13" s="19">
        <v>47663</v>
      </c>
      <c r="D13" s="8">
        <v>18.86</v>
      </c>
      <c r="E13" s="9">
        <v>15</v>
      </c>
      <c r="F13" s="7">
        <v>0</v>
      </c>
      <c r="G13" s="8">
        <v>14.37</v>
      </c>
      <c r="H13" s="9">
        <v>2</v>
      </c>
      <c r="I13" s="7">
        <v>13</v>
      </c>
      <c r="J13" s="8">
        <v>18.86</v>
      </c>
      <c r="K13" s="9">
        <v>14</v>
      </c>
      <c r="L13" s="8">
        <v>0</v>
      </c>
      <c r="M13" s="8">
        <v>15.71</v>
      </c>
      <c r="N13" s="9">
        <v>9</v>
      </c>
      <c r="O13" s="10">
        <v>0</v>
      </c>
    </row>
    <row r="14" spans="1:15">
      <c r="A14" s="2" t="s">
        <v>13</v>
      </c>
      <c r="B14" s="5" t="s">
        <v>91</v>
      </c>
      <c r="C14" s="19" t="s">
        <v>91</v>
      </c>
      <c r="D14" s="8" t="s">
        <v>91</v>
      </c>
      <c r="E14" s="9" t="s">
        <v>91</v>
      </c>
      <c r="F14" s="9" t="s">
        <v>91</v>
      </c>
      <c r="G14" s="8" t="s">
        <v>91</v>
      </c>
      <c r="H14" s="9" t="s">
        <v>91</v>
      </c>
      <c r="I14" s="7" t="s">
        <v>91</v>
      </c>
      <c r="J14" s="8" t="s">
        <v>91</v>
      </c>
      <c r="K14" s="9" t="s">
        <v>91</v>
      </c>
      <c r="L14" s="8" t="s">
        <v>91</v>
      </c>
      <c r="M14" s="8" t="s">
        <v>91</v>
      </c>
      <c r="N14" s="9" t="s">
        <v>91</v>
      </c>
      <c r="O14" s="10" t="s">
        <v>91</v>
      </c>
    </row>
    <row r="15" spans="1:15">
      <c r="A15" s="2" t="s">
        <v>14</v>
      </c>
      <c r="B15" s="5">
        <v>102</v>
      </c>
      <c r="C15" s="19">
        <v>91713</v>
      </c>
      <c r="D15" s="8">
        <v>50.58</v>
      </c>
      <c r="E15" s="9">
        <v>15</v>
      </c>
      <c r="F15" s="7">
        <v>36.020000000000003</v>
      </c>
      <c r="G15" s="8">
        <v>32.94</v>
      </c>
      <c r="H15" s="9">
        <v>20</v>
      </c>
      <c r="I15" s="7">
        <v>31.94</v>
      </c>
      <c r="J15" s="8">
        <v>27.21</v>
      </c>
      <c r="K15" s="9">
        <v>2</v>
      </c>
      <c r="L15" s="8">
        <v>26.97</v>
      </c>
      <c r="M15" s="8">
        <v>19.71</v>
      </c>
      <c r="N15" s="9">
        <v>3</v>
      </c>
      <c r="O15" s="10">
        <v>19.71</v>
      </c>
    </row>
    <row r="16" spans="1:15">
      <c r="A16" s="2" t="s">
        <v>15</v>
      </c>
      <c r="B16" s="5">
        <v>7</v>
      </c>
      <c r="C16" s="19">
        <v>56529.52</v>
      </c>
      <c r="D16" s="8">
        <v>0</v>
      </c>
      <c r="E16" s="9" t="s">
        <v>91</v>
      </c>
      <c r="F16" s="7">
        <v>0</v>
      </c>
      <c r="G16" s="8">
        <v>19.329999999999998</v>
      </c>
      <c r="H16" s="9">
        <v>3</v>
      </c>
      <c r="I16" s="7">
        <v>17.940000000000001</v>
      </c>
      <c r="J16" s="8">
        <v>17.54</v>
      </c>
      <c r="K16" s="9">
        <v>2</v>
      </c>
      <c r="L16" s="8">
        <v>14.03</v>
      </c>
      <c r="M16" s="8">
        <v>17.54</v>
      </c>
      <c r="N16" s="9">
        <v>3</v>
      </c>
      <c r="O16" s="10">
        <v>14.03</v>
      </c>
    </row>
    <row r="17" spans="1:15">
      <c r="A17" s="2" t="s">
        <v>16</v>
      </c>
      <c r="B17" s="5">
        <v>16</v>
      </c>
      <c r="C17" s="19">
        <v>59384.65</v>
      </c>
      <c r="D17" s="8">
        <v>18.59</v>
      </c>
      <c r="E17" s="9">
        <v>10</v>
      </c>
      <c r="F17" s="7">
        <v>0</v>
      </c>
      <c r="G17" s="8">
        <v>19.399999999999999</v>
      </c>
      <c r="H17" s="9">
        <v>18</v>
      </c>
      <c r="I17" s="7">
        <v>0</v>
      </c>
      <c r="J17" s="8">
        <v>19.600000000000001</v>
      </c>
      <c r="K17" s="9">
        <v>12</v>
      </c>
      <c r="L17" s="8">
        <v>0</v>
      </c>
      <c r="M17" s="8" t="s">
        <v>208</v>
      </c>
      <c r="N17" s="9" t="s">
        <v>91</v>
      </c>
      <c r="O17" s="44">
        <v>0</v>
      </c>
    </row>
    <row r="18" spans="1:15">
      <c r="A18" s="4" t="s">
        <v>17</v>
      </c>
      <c r="B18" s="5">
        <v>2</v>
      </c>
      <c r="C18" s="19">
        <v>41184</v>
      </c>
      <c r="D18" s="8">
        <v>12</v>
      </c>
      <c r="E18" s="9">
        <v>1</v>
      </c>
      <c r="F18" s="7">
        <v>0</v>
      </c>
      <c r="G18" s="8">
        <v>0</v>
      </c>
      <c r="H18" s="9">
        <v>0</v>
      </c>
      <c r="I18" s="7">
        <v>0</v>
      </c>
      <c r="J18" s="22">
        <v>13.61</v>
      </c>
      <c r="K18" s="9">
        <v>2</v>
      </c>
      <c r="L18" s="22">
        <v>0</v>
      </c>
      <c r="M18" s="22">
        <v>11.36</v>
      </c>
      <c r="N18" s="9">
        <v>2</v>
      </c>
      <c r="O18" s="44">
        <v>11.36</v>
      </c>
    </row>
    <row r="19" spans="1:15">
      <c r="A19" s="2" t="s">
        <v>18</v>
      </c>
      <c r="B19" s="11">
        <v>13</v>
      </c>
      <c r="C19" s="19">
        <v>50372.4</v>
      </c>
      <c r="D19" s="8">
        <v>16.8</v>
      </c>
      <c r="E19" s="9">
        <v>4</v>
      </c>
      <c r="F19" s="7">
        <v>16.21</v>
      </c>
      <c r="G19" s="8">
        <v>22.83</v>
      </c>
      <c r="H19" s="9">
        <v>15</v>
      </c>
      <c r="I19" s="7">
        <v>16.21</v>
      </c>
      <c r="J19" s="8">
        <v>18.72</v>
      </c>
      <c r="K19" s="9">
        <v>1</v>
      </c>
      <c r="L19" s="8">
        <v>15.3</v>
      </c>
      <c r="M19" s="8">
        <v>16.8</v>
      </c>
      <c r="N19" s="9">
        <v>4</v>
      </c>
      <c r="O19" s="44">
        <v>13.62</v>
      </c>
    </row>
    <row r="20" spans="1:15">
      <c r="A20" s="2" t="s">
        <v>19</v>
      </c>
      <c r="B20" s="5">
        <v>5</v>
      </c>
      <c r="C20" s="19">
        <v>45840</v>
      </c>
      <c r="D20" s="8">
        <v>18.850000000000001</v>
      </c>
      <c r="E20" s="9">
        <v>4</v>
      </c>
      <c r="F20" s="7">
        <v>12.33</v>
      </c>
      <c r="G20" s="8">
        <v>17.75</v>
      </c>
      <c r="H20" s="9">
        <v>10</v>
      </c>
      <c r="I20" s="7">
        <v>12.33</v>
      </c>
      <c r="J20" s="8">
        <v>19.350000000000001</v>
      </c>
      <c r="K20" s="9">
        <v>7</v>
      </c>
      <c r="L20" s="8">
        <v>12.33</v>
      </c>
      <c r="M20" s="8" t="s">
        <v>203</v>
      </c>
      <c r="N20" s="9" t="s">
        <v>203</v>
      </c>
      <c r="O20" s="10" t="s">
        <v>203</v>
      </c>
    </row>
    <row r="21" spans="1:15">
      <c r="A21" s="2" t="s">
        <v>20</v>
      </c>
      <c r="B21" s="5">
        <v>20</v>
      </c>
      <c r="C21" s="19">
        <v>80911</v>
      </c>
      <c r="D21" s="8">
        <v>27.26</v>
      </c>
      <c r="E21" s="9">
        <v>8</v>
      </c>
      <c r="F21" s="7">
        <v>22.79</v>
      </c>
      <c r="G21" s="8">
        <v>23.61</v>
      </c>
      <c r="H21" s="9">
        <v>10</v>
      </c>
      <c r="I21" s="7">
        <v>19.5</v>
      </c>
      <c r="J21" s="8">
        <v>22.79</v>
      </c>
      <c r="K21" s="9">
        <v>25</v>
      </c>
      <c r="L21" s="8">
        <v>18.100000000000001</v>
      </c>
      <c r="M21" s="8">
        <v>18.55</v>
      </c>
      <c r="N21" s="9">
        <v>24</v>
      </c>
      <c r="O21" s="10">
        <v>13.72</v>
      </c>
    </row>
    <row r="22" spans="1:15">
      <c r="A22" s="2" t="s">
        <v>21</v>
      </c>
      <c r="B22" s="5">
        <v>7</v>
      </c>
      <c r="C22" s="19">
        <v>58735.79</v>
      </c>
      <c r="D22" s="8">
        <v>22.66</v>
      </c>
      <c r="E22" s="9">
        <v>23</v>
      </c>
      <c r="F22" s="7">
        <v>18.96</v>
      </c>
      <c r="G22" s="8">
        <v>22.41</v>
      </c>
      <c r="H22" s="9">
        <v>27</v>
      </c>
      <c r="I22" s="7">
        <v>18.96</v>
      </c>
      <c r="J22" s="8">
        <v>20.46</v>
      </c>
      <c r="K22" s="9">
        <v>8</v>
      </c>
      <c r="L22" s="8">
        <v>18.96</v>
      </c>
      <c r="M22" s="8" t="s">
        <v>203</v>
      </c>
      <c r="N22" s="8" t="s">
        <v>203</v>
      </c>
      <c r="O22" s="10" t="s">
        <v>203</v>
      </c>
    </row>
    <row r="23" spans="1:15">
      <c r="A23" s="2" t="s">
        <v>22</v>
      </c>
      <c r="B23" s="5">
        <v>12</v>
      </c>
      <c r="C23" s="19">
        <v>65193</v>
      </c>
      <c r="D23" s="8">
        <f>48618/2080</f>
        <v>23.374038461538461</v>
      </c>
      <c r="E23" s="9">
        <v>13</v>
      </c>
      <c r="F23" s="7">
        <v>19.41</v>
      </c>
      <c r="G23" s="8">
        <v>21.03</v>
      </c>
      <c r="H23" s="9">
        <v>16</v>
      </c>
      <c r="I23" s="7">
        <v>17.62</v>
      </c>
      <c r="J23" s="8">
        <v>19.8</v>
      </c>
      <c r="K23" s="9">
        <v>19</v>
      </c>
      <c r="L23" s="8">
        <v>14.78</v>
      </c>
      <c r="M23" s="8" t="s">
        <v>203</v>
      </c>
      <c r="N23" s="8" t="s">
        <v>203</v>
      </c>
      <c r="O23" s="10" t="s">
        <v>203</v>
      </c>
    </row>
    <row r="24" spans="1:15">
      <c r="A24" s="2" t="s">
        <v>23</v>
      </c>
      <c r="B24" s="5">
        <v>14</v>
      </c>
      <c r="C24" s="19">
        <v>58029</v>
      </c>
      <c r="D24" s="8">
        <v>20.67</v>
      </c>
      <c r="E24" s="9">
        <v>10</v>
      </c>
      <c r="F24" s="7">
        <v>0</v>
      </c>
      <c r="G24" s="8">
        <v>19.350000000000001</v>
      </c>
      <c r="H24" s="9">
        <v>17</v>
      </c>
      <c r="I24" s="7">
        <v>0</v>
      </c>
      <c r="J24" s="8">
        <v>16.18</v>
      </c>
      <c r="K24" s="9">
        <v>5</v>
      </c>
      <c r="L24" s="8">
        <v>0</v>
      </c>
      <c r="M24" s="8">
        <v>16.18</v>
      </c>
      <c r="N24" s="9">
        <v>3</v>
      </c>
      <c r="O24" s="10">
        <v>0</v>
      </c>
    </row>
    <row r="25" spans="1:15">
      <c r="A25" s="2" t="s">
        <v>24</v>
      </c>
      <c r="B25" s="5">
        <v>11</v>
      </c>
      <c r="C25" s="19">
        <v>60134</v>
      </c>
      <c r="D25" s="8">
        <v>21</v>
      </c>
      <c r="E25" s="9">
        <v>1</v>
      </c>
      <c r="F25" s="7">
        <v>21</v>
      </c>
      <c r="G25" s="8">
        <v>22.46</v>
      </c>
      <c r="H25" s="9">
        <v>11</v>
      </c>
      <c r="I25" s="7">
        <v>18</v>
      </c>
      <c r="J25" s="8">
        <v>22.88</v>
      </c>
      <c r="K25" s="9">
        <v>11</v>
      </c>
      <c r="L25" s="8">
        <v>18</v>
      </c>
      <c r="M25" s="8">
        <v>20.28</v>
      </c>
      <c r="N25" s="9">
        <v>6</v>
      </c>
      <c r="O25" s="10">
        <v>15</v>
      </c>
    </row>
    <row r="26" spans="1:15">
      <c r="A26" s="2" t="s">
        <v>25</v>
      </c>
      <c r="B26" s="5">
        <v>14</v>
      </c>
      <c r="C26" s="19">
        <v>52966</v>
      </c>
      <c r="D26" s="8">
        <v>18.86</v>
      </c>
      <c r="E26" s="9">
        <v>40</v>
      </c>
      <c r="F26" s="7">
        <v>14.78</v>
      </c>
      <c r="G26" s="8">
        <v>13.28</v>
      </c>
      <c r="H26" s="9">
        <v>5</v>
      </c>
      <c r="I26" s="7">
        <v>12.02</v>
      </c>
      <c r="J26" s="8">
        <v>14.78</v>
      </c>
      <c r="K26" s="9">
        <v>11</v>
      </c>
      <c r="L26" s="8">
        <v>12.02</v>
      </c>
      <c r="M26" s="8">
        <v>16.170000000000002</v>
      </c>
      <c r="N26" s="9">
        <v>17</v>
      </c>
      <c r="O26" s="10">
        <v>12.02</v>
      </c>
    </row>
    <row r="27" spans="1:15">
      <c r="A27" s="2" t="s">
        <v>26</v>
      </c>
      <c r="B27" s="5">
        <v>15</v>
      </c>
      <c r="C27" s="19">
        <v>52681</v>
      </c>
      <c r="D27" s="8">
        <v>15.39</v>
      </c>
      <c r="E27" s="9">
        <v>3</v>
      </c>
      <c r="F27" s="7">
        <v>14.36</v>
      </c>
      <c r="G27" s="8">
        <v>17.39</v>
      </c>
      <c r="H27" s="9">
        <v>15</v>
      </c>
      <c r="I27" s="7">
        <v>14.42</v>
      </c>
      <c r="J27" s="8">
        <v>13.39</v>
      </c>
      <c r="K27" s="9">
        <v>1</v>
      </c>
      <c r="L27" s="8">
        <v>13.39</v>
      </c>
      <c r="M27" s="8">
        <v>18.489999999999998</v>
      </c>
      <c r="N27" s="9">
        <v>38</v>
      </c>
      <c r="O27" s="10">
        <v>13.39</v>
      </c>
    </row>
    <row r="28" spans="1:15">
      <c r="A28" s="2" t="s">
        <v>27</v>
      </c>
      <c r="B28" s="5">
        <v>19</v>
      </c>
      <c r="C28" s="19">
        <v>63073</v>
      </c>
      <c r="D28" s="8">
        <v>31.78</v>
      </c>
      <c r="E28" s="9">
        <v>27</v>
      </c>
      <c r="F28" s="7">
        <v>15.62</v>
      </c>
      <c r="G28" s="8">
        <v>21.49</v>
      </c>
      <c r="H28" s="9">
        <v>21</v>
      </c>
      <c r="I28" s="7">
        <v>12.22</v>
      </c>
      <c r="J28" s="8">
        <v>17.16</v>
      </c>
      <c r="K28" s="9">
        <v>8</v>
      </c>
      <c r="L28" s="8">
        <v>10.51</v>
      </c>
      <c r="M28" s="8">
        <v>16.43</v>
      </c>
      <c r="N28" s="9">
        <v>3</v>
      </c>
      <c r="O28" s="10">
        <v>12.5</v>
      </c>
    </row>
    <row r="29" spans="1:15">
      <c r="A29" s="2" t="s">
        <v>28</v>
      </c>
      <c r="B29" s="5">
        <v>91</v>
      </c>
      <c r="C29" s="19">
        <v>70684.639999999999</v>
      </c>
      <c r="D29" s="8">
        <v>30.65</v>
      </c>
      <c r="E29" s="9">
        <v>1</v>
      </c>
      <c r="F29" s="9">
        <v>29.53</v>
      </c>
      <c r="G29" s="8">
        <v>26.84</v>
      </c>
      <c r="H29" s="9">
        <v>1</v>
      </c>
      <c r="I29" s="7">
        <v>24.86</v>
      </c>
      <c r="J29" s="8">
        <v>26.45</v>
      </c>
      <c r="K29" s="9">
        <v>3</v>
      </c>
      <c r="L29" s="8">
        <v>23.02</v>
      </c>
      <c r="M29" s="8">
        <v>25.24</v>
      </c>
      <c r="N29" s="9">
        <v>9</v>
      </c>
      <c r="O29" s="10">
        <v>21.32</v>
      </c>
    </row>
    <row r="30" spans="1:15">
      <c r="A30" s="2" t="s">
        <v>29</v>
      </c>
      <c r="B30" s="5">
        <v>11</v>
      </c>
      <c r="C30" s="19">
        <v>69000</v>
      </c>
      <c r="D30" s="8">
        <v>32.880000000000003</v>
      </c>
      <c r="E30" s="9">
        <v>47</v>
      </c>
      <c r="F30" s="7">
        <v>21.79</v>
      </c>
      <c r="G30" s="8">
        <v>0</v>
      </c>
      <c r="H30" s="9" t="s">
        <v>91</v>
      </c>
      <c r="I30" s="7">
        <v>0</v>
      </c>
      <c r="J30" s="8">
        <v>31.62</v>
      </c>
      <c r="K30" s="9">
        <v>22</v>
      </c>
      <c r="L30" s="7">
        <v>21.79</v>
      </c>
      <c r="M30" s="8">
        <v>25.98</v>
      </c>
      <c r="N30" s="9">
        <v>22</v>
      </c>
      <c r="O30" s="10">
        <v>17.22</v>
      </c>
    </row>
    <row r="31" spans="1:15">
      <c r="A31" s="2" t="s">
        <v>30</v>
      </c>
      <c r="B31" s="5">
        <v>6</v>
      </c>
      <c r="C31" s="19">
        <v>60000.2</v>
      </c>
      <c r="D31" s="8">
        <v>22.94</v>
      </c>
      <c r="E31" s="9">
        <v>20</v>
      </c>
      <c r="F31" s="7">
        <v>16.47</v>
      </c>
      <c r="G31" s="8">
        <v>19.05</v>
      </c>
      <c r="H31" s="9">
        <v>20</v>
      </c>
      <c r="I31" s="7">
        <v>14.38</v>
      </c>
      <c r="J31" s="8">
        <v>19.25</v>
      </c>
      <c r="K31" s="9">
        <v>22</v>
      </c>
      <c r="L31" s="8">
        <v>15</v>
      </c>
      <c r="M31" s="8">
        <v>15.5</v>
      </c>
      <c r="N31" s="9">
        <v>6</v>
      </c>
      <c r="O31" s="10">
        <v>14.38</v>
      </c>
    </row>
    <row r="32" spans="1:15">
      <c r="A32" s="2" t="s">
        <v>31</v>
      </c>
      <c r="B32" s="5">
        <v>6</v>
      </c>
      <c r="C32" s="19">
        <v>44080.4</v>
      </c>
      <c r="D32" s="8">
        <v>15.57</v>
      </c>
      <c r="E32" s="9">
        <v>4</v>
      </c>
      <c r="F32" s="7">
        <v>0</v>
      </c>
      <c r="G32" s="8">
        <v>14.6</v>
      </c>
      <c r="H32" s="9">
        <v>15</v>
      </c>
      <c r="I32" s="7">
        <v>0</v>
      </c>
      <c r="J32" s="8">
        <v>12.72</v>
      </c>
      <c r="K32" s="9">
        <v>7</v>
      </c>
      <c r="L32" s="8" t="s">
        <v>91</v>
      </c>
      <c r="M32" s="8">
        <v>11.25</v>
      </c>
      <c r="N32" s="9">
        <v>2</v>
      </c>
      <c r="O32" s="10">
        <v>0</v>
      </c>
    </row>
    <row r="33" spans="1:15">
      <c r="A33" s="2" t="s">
        <v>32</v>
      </c>
      <c r="B33" s="5">
        <v>7</v>
      </c>
      <c r="C33" s="19">
        <v>46988</v>
      </c>
      <c r="D33" s="8">
        <v>13.25</v>
      </c>
      <c r="E33" s="9">
        <v>6</v>
      </c>
      <c r="F33" s="7">
        <v>11</v>
      </c>
      <c r="G33" s="8">
        <v>14.21</v>
      </c>
      <c r="H33" s="9">
        <v>4</v>
      </c>
      <c r="I33" s="7">
        <v>13</v>
      </c>
      <c r="J33" s="8">
        <v>12.75</v>
      </c>
      <c r="K33" s="9">
        <v>6</v>
      </c>
      <c r="L33" s="8">
        <v>11</v>
      </c>
      <c r="M33" s="8">
        <v>11.33</v>
      </c>
      <c r="N33" s="9">
        <v>1</v>
      </c>
      <c r="O33" s="10">
        <v>11</v>
      </c>
    </row>
    <row r="34" spans="1:15">
      <c r="A34" s="2" t="s">
        <v>33</v>
      </c>
      <c r="B34" s="9">
        <v>12</v>
      </c>
      <c r="C34" s="19">
        <v>66196</v>
      </c>
      <c r="D34" s="8">
        <v>22.5</v>
      </c>
      <c r="E34" s="9">
        <v>19</v>
      </c>
      <c r="F34" s="7">
        <v>15</v>
      </c>
      <c r="G34" s="8">
        <v>22.03</v>
      </c>
      <c r="H34" s="9">
        <v>27</v>
      </c>
      <c r="I34" s="7">
        <v>15</v>
      </c>
      <c r="J34" s="8">
        <v>17.13</v>
      </c>
      <c r="K34" s="9">
        <v>6</v>
      </c>
      <c r="L34" s="8">
        <v>13</v>
      </c>
      <c r="M34" s="8">
        <v>16.34</v>
      </c>
      <c r="N34" s="9">
        <v>4</v>
      </c>
      <c r="O34" s="10">
        <v>13</v>
      </c>
    </row>
    <row r="35" spans="1:15">
      <c r="A35" s="2" t="s">
        <v>34</v>
      </c>
      <c r="B35" s="5">
        <v>19</v>
      </c>
      <c r="C35" s="19">
        <v>60000</v>
      </c>
      <c r="D35" s="8">
        <v>19.309999999999999</v>
      </c>
      <c r="E35" s="9">
        <v>9</v>
      </c>
      <c r="F35" s="7">
        <v>0</v>
      </c>
      <c r="G35" s="8">
        <v>20.25</v>
      </c>
      <c r="H35" s="9">
        <v>19</v>
      </c>
      <c r="I35" s="7">
        <v>0</v>
      </c>
      <c r="J35" s="8">
        <v>14.31</v>
      </c>
      <c r="K35" s="9">
        <v>1</v>
      </c>
      <c r="L35" s="8">
        <v>13</v>
      </c>
      <c r="M35" s="8">
        <v>14.31</v>
      </c>
      <c r="N35" s="9">
        <v>2</v>
      </c>
      <c r="O35" s="10">
        <v>0</v>
      </c>
    </row>
    <row r="36" spans="1:15">
      <c r="A36" s="2" t="s">
        <v>35</v>
      </c>
      <c r="B36" s="5">
        <v>29</v>
      </c>
      <c r="C36" s="19">
        <v>80953.600000000006</v>
      </c>
      <c r="D36" s="8">
        <v>28.66</v>
      </c>
      <c r="E36" s="9">
        <v>36</v>
      </c>
      <c r="F36" s="7">
        <v>0</v>
      </c>
      <c r="G36" s="8">
        <v>30.38</v>
      </c>
      <c r="H36" s="9">
        <v>34</v>
      </c>
      <c r="I36" s="7">
        <v>23.71</v>
      </c>
      <c r="J36" s="8">
        <v>25.26</v>
      </c>
      <c r="K36" s="9">
        <v>1</v>
      </c>
      <c r="L36" s="8">
        <v>24.13</v>
      </c>
      <c r="M36" s="8">
        <v>0</v>
      </c>
      <c r="N36" s="9" t="s">
        <v>91</v>
      </c>
      <c r="O36" s="10">
        <v>0</v>
      </c>
    </row>
    <row r="37" spans="1:15">
      <c r="A37" s="2" t="s">
        <v>36</v>
      </c>
      <c r="B37" s="5">
        <v>5</v>
      </c>
      <c r="C37" s="19">
        <v>44180</v>
      </c>
      <c r="D37" s="8">
        <v>18.329999999999998</v>
      </c>
      <c r="E37" s="9">
        <v>19</v>
      </c>
      <c r="F37" s="7">
        <v>16.88</v>
      </c>
      <c r="G37" s="8">
        <v>18.329999999999998</v>
      </c>
      <c r="H37" s="9">
        <v>19</v>
      </c>
      <c r="I37" s="7">
        <v>0</v>
      </c>
      <c r="J37" s="8">
        <v>16.88</v>
      </c>
      <c r="K37" s="9">
        <v>7</v>
      </c>
      <c r="L37" s="8">
        <v>0</v>
      </c>
      <c r="M37" s="8">
        <v>17.5</v>
      </c>
      <c r="N37" s="9">
        <v>13</v>
      </c>
      <c r="O37" s="10">
        <v>0</v>
      </c>
    </row>
    <row r="38" spans="1:15">
      <c r="A38" s="2" t="s">
        <v>37</v>
      </c>
      <c r="B38" s="5">
        <v>10</v>
      </c>
      <c r="C38" s="19">
        <v>59576</v>
      </c>
      <c r="D38" s="8">
        <v>19.88</v>
      </c>
      <c r="E38" s="9">
        <v>3</v>
      </c>
      <c r="F38" s="7">
        <v>0</v>
      </c>
      <c r="G38" s="8">
        <v>0</v>
      </c>
      <c r="H38" s="9" t="s">
        <v>91</v>
      </c>
      <c r="I38" s="7">
        <v>0</v>
      </c>
      <c r="J38" s="8">
        <v>19.88</v>
      </c>
      <c r="K38" s="9">
        <v>0</v>
      </c>
      <c r="L38" s="8">
        <v>0</v>
      </c>
      <c r="M38" s="8">
        <v>0</v>
      </c>
      <c r="N38" s="9" t="s">
        <v>91</v>
      </c>
      <c r="O38" s="10">
        <v>0</v>
      </c>
    </row>
    <row r="39" spans="1:15">
      <c r="A39" s="2" t="s">
        <v>38</v>
      </c>
      <c r="B39" s="5">
        <v>15</v>
      </c>
      <c r="C39" s="19">
        <v>66398.759999999995</v>
      </c>
      <c r="D39" s="8">
        <v>22.16</v>
      </c>
      <c r="E39" s="9">
        <v>11</v>
      </c>
      <c r="F39" s="7">
        <v>18.2</v>
      </c>
      <c r="G39" s="8">
        <v>16.97</v>
      </c>
      <c r="H39" s="9">
        <v>4</v>
      </c>
      <c r="I39" s="7">
        <v>15.7</v>
      </c>
      <c r="J39" s="8">
        <v>19.149999999999999</v>
      </c>
      <c r="K39" s="9">
        <v>30</v>
      </c>
      <c r="L39" s="8">
        <v>0</v>
      </c>
      <c r="M39" s="8">
        <v>16.97</v>
      </c>
      <c r="N39" s="9">
        <v>8</v>
      </c>
      <c r="O39" s="10">
        <v>8</v>
      </c>
    </row>
    <row r="40" spans="1:15">
      <c r="A40" s="2" t="s">
        <v>39</v>
      </c>
      <c r="B40" s="5">
        <v>8</v>
      </c>
      <c r="C40" s="19">
        <v>54633.32</v>
      </c>
      <c r="D40" s="8">
        <v>21.7</v>
      </c>
      <c r="E40" s="9">
        <v>29</v>
      </c>
      <c r="F40" s="7">
        <v>16.98</v>
      </c>
      <c r="G40" s="8">
        <v>19.41</v>
      </c>
      <c r="H40" s="9">
        <v>21</v>
      </c>
      <c r="I40" s="7">
        <v>15.44</v>
      </c>
      <c r="J40" s="8">
        <v>21.7</v>
      </c>
      <c r="K40" s="9">
        <v>29</v>
      </c>
      <c r="L40" s="8">
        <v>16.98</v>
      </c>
      <c r="M40" s="8">
        <v>16.760000000000002</v>
      </c>
      <c r="N40" s="9">
        <v>1</v>
      </c>
      <c r="O40" s="10">
        <v>15.93</v>
      </c>
    </row>
    <row r="41" spans="1:15">
      <c r="A41" s="2" t="s">
        <v>40</v>
      </c>
      <c r="B41" s="5">
        <v>13</v>
      </c>
      <c r="C41" s="19">
        <v>49146.12</v>
      </c>
      <c r="D41" s="8">
        <v>0</v>
      </c>
      <c r="E41" s="9" t="s">
        <v>91</v>
      </c>
      <c r="F41" s="7">
        <v>15.57</v>
      </c>
      <c r="G41" s="8">
        <v>0</v>
      </c>
      <c r="H41" s="9" t="s">
        <v>91</v>
      </c>
      <c r="I41" s="7">
        <v>0</v>
      </c>
      <c r="J41" s="8">
        <v>0</v>
      </c>
      <c r="K41" s="9" t="s">
        <v>91</v>
      </c>
      <c r="L41" s="8">
        <v>0</v>
      </c>
      <c r="M41" s="8">
        <v>18.55</v>
      </c>
      <c r="N41" s="9">
        <v>16</v>
      </c>
      <c r="O41" s="10">
        <v>0</v>
      </c>
    </row>
    <row r="42" spans="1:15">
      <c r="A42" s="2" t="s">
        <v>41</v>
      </c>
      <c r="B42" s="5">
        <v>4</v>
      </c>
      <c r="C42" s="19">
        <v>60900</v>
      </c>
      <c r="D42" s="8">
        <v>25.42</v>
      </c>
      <c r="E42" s="9">
        <v>10</v>
      </c>
      <c r="F42" s="7">
        <v>21.96</v>
      </c>
      <c r="G42" s="8">
        <v>28.47</v>
      </c>
      <c r="H42" s="9">
        <v>29</v>
      </c>
      <c r="I42" s="7">
        <v>24.59</v>
      </c>
      <c r="J42" s="8">
        <v>23.11</v>
      </c>
      <c r="K42" s="9">
        <v>7</v>
      </c>
      <c r="L42" s="8">
        <v>19.96</v>
      </c>
      <c r="M42" s="8">
        <v>25.42</v>
      </c>
      <c r="N42" s="9">
        <v>10</v>
      </c>
      <c r="O42" s="10">
        <v>16.96</v>
      </c>
    </row>
    <row r="43" spans="1:15">
      <c r="A43" s="2" t="s">
        <v>42</v>
      </c>
      <c r="B43" s="5">
        <v>54</v>
      </c>
      <c r="C43" s="19">
        <v>81848</v>
      </c>
      <c r="D43" s="8">
        <v>35.299999999999997</v>
      </c>
      <c r="E43" s="9">
        <v>26</v>
      </c>
      <c r="F43" s="7">
        <v>27.86</v>
      </c>
      <c r="G43" s="8">
        <v>0</v>
      </c>
      <c r="H43" s="9" t="s">
        <v>91</v>
      </c>
      <c r="I43" s="7">
        <v>0</v>
      </c>
      <c r="J43" s="8">
        <v>28.84</v>
      </c>
      <c r="K43" s="9">
        <v>21</v>
      </c>
      <c r="L43" s="8">
        <v>22.21</v>
      </c>
      <c r="M43" s="8">
        <v>21.07</v>
      </c>
      <c r="N43" s="9">
        <v>5</v>
      </c>
      <c r="O43" s="10">
        <v>18.03</v>
      </c>
    </row>
    <row r="44" spans="1:15">
      <c r="A44" s="2" t="s">
        <v>43</v>
      </c>
      <c r="B44" s="5">
        <v>13</v>
      </c>
      <c r="C44" s="19">
        <v>75659</v>
      </c>
      <c r="D44" s="8">
        <v>20.82</v>
      </c>
      <c r="E44" s="9">
        <v>2</v>
      </c>
      <c r="F44" s="7">
        <v>20.82</v>
      </c>
      <c r="G44" s="8">
        <v>0</v>
      </c>
      <c r="H44" s="9" t="s">
        <v>91</v>
      </c>
      <c r="I44" s="7">
        <v>0</v>
      </c>
      <c r="J44" s="8">
        <v>16.52</v>
      </c>
      <c r="K44" s="34">
        <v>1</v>
      </c>
      <c r="L44" s="8">
        <v>16.52</v>
      </c>
      <c r="M44" s="8">
        <v>15.3</v>
      </c>
      <c r="N44" s="9">
        <v>1</v>
      </c>
      <c r="O44" s="10">
        <v>15.3</v>
      </c>
    </row>
    <row r="45" spans="1:15">
      <c r="A45" s="4" t="s">
        <v>44</v>
      </c>
      <c r="B45" s="12">
        <v>10</v>
      </c>
      <c r="C45" s="21">
        <v>57357.58</v>
      </c>
      <c r="D45" s="17">
        <v>22.94</v>
      </c>
      <c r="E45" s="13">
        <v>2</v>
      </c>
      <c r="F45" s="15">
        <v>0</v>
      </c>
      <c r="G45" s="17">
        <v>22.54</v>
      </c>
      <c r="H45" s="13">
        <v>22</v>
      </c>
      <c r="I45" s="15" t="s">
        <v>91</v>
      </c>
      <c r="J45" s="17">
        <v>20.329999999999998</v>
      </c>
      <c r="K45" s="13">
        <v>2</v>
      </c>
      <c r="L45" s="17" t="s">
        <v>91</v>
      </c>
      <c r="M45" s="17">
        <v>22.03</v>
      </c>
      <c r="N45" s="13">
        <v>7</v>
      </c>
      <c r="O45" s="14">
        <v>0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&amp;K03-0202018 IAC Salary Survey&amp;R&amp;K03+035Clerk's Office</oddHead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topLeftCell="A2" workbookViewId="0">
      <selection activeCell="C29" sqref="C29"/>
    </sheetView>
  </sheetViews>
  <sheetFormatPr defaultColWidth="11" defaultRowHeight="15.75"/>
  <cols>
    <col min="1" max="1" width="11" customWidth="1"/>
    <col min="3" max="3" width="16.5" bestFit="1" customWidth="1"/>
    <col min="4" max="4" width="13.875" bestFit="1" customWidth="1"/>
  </cols>
  <sheetData>
    <row r="1" spans="1:4">
      <c r="A1" s="1" t="s">
        <v>0</v>
      </c>
      <c r="B1" s="1" t="s">
        <v>45</v>
      </c>
      <c r="C1" s="1" t="s">
        <v>78</v>
      </c>
      <c r="D1" s="1" t="s">
        <v>79</v>
      </c>
    </row>
    <row r="2" spans="1:4">
      <c r="A2" s="4" t="s">
        <v>1</v>
      </c>
      <c r="B2" s="5">
        <v>713</v>
      </c>
      <c r="C2" s="19">
        <v>108629</v>
      </c>
      <c r="D2" s="19">
        <v>108629</v>
      </c>
    </row>
    <row r="3" spans="1:4">
      <c r="A3" s="2" t="s">
        <v>2</v>
      </c>
      <c r="B3" s="5">
        <v>23</v>
      </c>
      <c r="C3" s="19">
        <v>30264</v>
      </c>
      <c r="D3" s="19">
        <v>30264</v>
      </c>
    </row>
    <row r="4" spans="1:4">
      <c r="A4" s="2" t="s">
        <v>3</v>
      </c>
      <c r="B4" s="5">
        <v>109</v>
      </c>
      <c r="C4" s="19">
        <f>2768.43*26</f>
        <v>71979.179999999993</v>
      </c>
      <c r="D4" s="19">
        <v>71979</v>
      </c>
    </row>
    <row r="5" spans="1:4">
      <c r="A5" s="2" t="s">
        <v>4</v>
      </c>
      <c r="B5" s="5">
        <v>5</v>
      </c>
      <c r="C5" s="19">
        <v>18501</v>
      </c>
      <c r="D5" s="19">
        <v>18501</v>
      </c>
    </row>
    <row r="6" spans="1:4">
      <c r="A6" s="2" t="s">
        <v>5</v>
      </c>
      <c r="B6" s="5">
        <v>3</v>
      </c>
      <c r="C6" s="19">
        <v>16542</v>
      </c>
      <c r="D6" s="19">
        <v>16542</v>
      </c>
    </row>
    <row r="7" spans="1:4">
      <c r="A7" s="2" t="s">
        <v>6</v>
      </c>
      <c r="B7" s="5">
        <v>8</v>
      </c>
      <c r="C7" s="19">
        <v>64075</v>
      </c>
      <c r="D7" s="19">
        <v>64075</v>
      </c>
    </row>
    <row r="8" spans="1:4">
      <c r="A8" s="2" t="s">
        <v>7</v>
      </c>
      <c r="B8" s="5">
        <v>1</v>
      </c>
      <c r="C8" s="19">
        <v>81577.11</v>
      </c>
      <c r="D8" s="19">
        <v>81577.11</v>
      </c>
    </row>
    <row r="9" spans="1:4">
      <c r="A9" s="2" t="s">
        <v>8</v>
      </c>
      <c r="B9" s="5">
        <v>8</v>
      </c>
      <c r="C9" s="19">
        <v>31846</v>
      </c>
      <c r="D9" s="19">
        <v>31846.03</v>
      </c>
    </row>
    <row r="10" spans="1:4">
      <c r="A10" s="2" t="s">
        <v>9</v>
      </c>
      <c r="B10" s="5">
        <v>17</v>
      </c>
      <c r="C10" s="19">
        <v>72800</v>
      </c>
      <c r="D10" s="19">
        <v>72800</v>
      </c>
    </row>
    <row r="11" spans="1:4">
      <c r="A11" s="2" t="s">
        <v>10</v>
      </c>
      <c r="B11" s="5">
        <v>168</v>
      </c>
      <c r="C11" s="19">
        <v>76867.960000000006</v>
      </c>
      <c r="D11" s="19">
        <v>76867.960000000006</v>
      </c>
    </row>
    <row r="12" spans="1:4">
      <c r="A12" s="2" t="s">
        <v>11</v>
      </c>
      <c r="B12" s="5">
        <v>9</v>
      </c>
      <c r="C12" s="19">
        <v>46219</v>
      </c>
      <c r="D12" s="19">
        <v>44220</v>
      </c>
    </row>
    <row r="13" spans="1:4">
      <c r="A13" s="2" t="s">
        <v>12</v>
      </c>
      <c r="B13" s="5">
        <v>10</v>
      </c>
      <c r="C13" s="19">
        <v>23944</v>
      </c>
      <c r="D13" s="19">
        <v>22165</v>
      </c>
    </row>
    <row r="14" spans="1:4">
      <c r="A14" s="2" t="s">
        <v>13</v>
      </c>
      <c r="B14" s="5"/>
      <c r="C14" s="19"/>
      <c r="D14" s="19"/>
    </row>
    <row r="15" spans="1:4">
      <c r="A15" s="2" t="s">
        <v>14</v>
      </c>
      <c r="B15" s="5">
        <v>287</v>
      </c>
      <c r="C15" s="19">
        <v>92648</v>
      </c>
      <c r="D15" s="19">
        <v>92648</v>
      </c>
    </row>
    <row r="16" spans="1:4">
      <c r="A16" s="2" t="s">
        <v>15</v>
      </c>
      <c r="B16" s="5">
        <v>38</v>
      </c>
      <c r="C16" s="19">
        <v>22087.52</v>
      </c>
      <c r="D16" s="19">
        <v>17851.82</v>
      </c>
    </row>
    <row r="17" spans="1:4">
      <c r="A17" s="2" t="s">
        <v>16</v>
      </c>
      <c r="B17" s="5">
        <v>3</v>
      </c>
      <c r="C17" s="19">
        <v>25523.16</v>
      </c>
      <c r="D17" s="19">
        <v>25523.16</v>
      </c>
    </row>
    <row r="18" spans="1:4">
      <c r="A18" s="4" t="s">
        <v>17</v>
      </c>
      <c r="B18" s="5">
        <v>5</v>
      </c>
      <c r="C18" s="19">
        <v>14676</v>
      </c>
      <c r="D18" s="19">
        <v>14676</v>
      </c>
    </row>
    <row r="19" spans="1:4">
      <c r="A19" s="2" t="s">
        <v>18</v>
      </c>
      <c r="B19" s="5" t="s">
        <v>114</v>
      </c>
      <c r="C19" s="19">
        <v>32663.9</v>
      </c>
      <c r="D19" s="19">
        <v>25864.91</v>
      </c>
    </row>
    <row r="20" spans="1:4">
      <c r="A20" s="2" t="s">
        <v>19</v>
      </c>
      <c r="B20" s="5">
        <v>3</v>
      </c>
      <c r="C20" s="19">
        <v>25818</v>
      </c>
      <c r="D20" s="19">
        <v>25818</v>
      </c>
    </row>
    <row r="21" spans="1:4">
      <c r="A21" s="2" t="s">
        <v>20</v>
      </c>
      <c r="B21" s="5">
        <v>10</v>
      </c>
      <c r="C21" s="19">
        <v>46238</v>
      </c>
      <c r="D21" s="19">
        <v>46238</v>
      </c>
    </row>
    <row r="22" spans="1:4">
      <c r="A22" s="2" t="s">
        <v>21</v>
      </c>
      <c r="B22" s="5">
        <v>5</v>
      </c>
      <c r="C22" s="19">
        <v>27718</v>
      </c>
      <c r="D22" s="19">
        <v>25596.32</v>
      </c>
    </row>
    <row r="23" spans="1:4">
      <c r="A23" s="2" t="s">
        <v>22</v>
      </c>
      <c r="B23" s="5">
        <v>13</v>
      </c>
      <c r="C23" s="19">
        <v>43875</v>
      </c>
      <c r="D23" s="19">
        <v>38040</v>
      </c>
    </row>
    <row r="24" spans="1:4">
      <c r="A24" s="2" t="s">
        <v>23</v>
      </c>
      <c r="B24" s="5">
        <v>6</v>
      </c>
      <c r="C24" s="19">
        <v>37465</v>
      </c>
      <c r="D24" s="19">
        <v>37465</v>
      </c>
    </row>
    <row r="25" spans="1:4">
      <c r="A25" s="2" t="s">
        <v>24</v>
      </c>
      <c r="B25" s="5">
        <v>12</v>
      </c>
      <c r="C25" s="19">
        <v>35527</v>
      </c>
      <c r="D25" s="19">
        <v>33727</v>
      </c>
    </row>
    <row r="26" spans="1:4">
      <c r="A26" s="2" t="s">
        <v>25</v>
      </c>
      <c r="B26" s="5">
        <v>6</v>
      </c>
      <c r="C26" s="19">
        <v>25162</v>
      </c>
      <c r="D26" s="19">
        <v>25162</v>
      </c>
    </row>
    <row r="27" spans="1:4">
      <c r="A27" s="2" t="s">
        <v>26</v>
      </c>
      <c r="B27" s="5">
        <v>8</v>
      </c>
      <c r="C27" s="19">
        <v>36000</v>
      </c>
      <c r="D27" s="19">
        <v>36000</v>
      </c>
    </row>
    <row r="28" spans="1:4">
      <c r="A28" s="2" t="s">
        <v>27</v>
      </c>
      <c r="B28" s="5">
        <v>6</v>
      </c>
      <c r="C28" s="19">
        <v>33456</v>
      </c>
      <c r="D28" s="19">
        <v>33120</v>
      </c>
    </row>
    <row r="29" spans="1:4">
      <c r="A29" s="2" t="s">
        <v>28</v>
      </c>
      <c r="B29" s="5">
        <v>20</v>
      </c>
      <c r="C29" s="19">
        <v>72858.240000000005</v>
      </c>
      <c r="D29" s="19">
        <v>71765.2</v>
      </c>
    </row>
    <row r="30" spans="1:4">
      <c r="A30" s="2" t="s">
        <v>29</v>
      </c>
      <c r="B30" s="5">
        <v>1</v>
      </c>
      <c r="C30" s="19">
        <v>47112</v>
      </c>
      <c r="D30" s="19">
        <v>47112</v>
      </c>
    </row>
    <row r="31" spans="1:4">
      <c r="A31" s="2" t="s">
        <v>30</v>
      </c>
      <c r="B31" s="5">
        <v>3</v>
      </c>
      <c r="C31" s="19">
        <v>26260</v>
      </c>
      <c r="D31" s="19">
        <v>26260</v>
      </c>
    </row>
    <row r="32" spans="1:4">
      <c r="A32" s="2" t="s">
        <v>31</v>
      </c>
      <c r="B32" s="5">
        <v>4</v>
      </c>
      <c r="C32" s="19">
        <v>14535</v>
      </c>
      <c r="D32" s="19">
        <v>14535</v>
      </c>
    </row>
    <row r="33" spans="1:4">
      <c r="A33" s="2" t="s">
        <v>32</v>
      </c>
      <c r="B33" s="5">
        <v>2</v>
      </c>
      <c r="C33" s="19">
        <v>31330</v>
      </c>
      <c r="D33" s="19">
        <v>31330</v>
      </c>
    </row>
    <row r="34" spans="1:4">
      <c r="A34" s="2" t="s">
        <v>33</v>
      </c>
      <c r="B34" s="5">
        <v>7</v>
      </c>
      <c r="C34" s="19">
        <v>33401</v>
      </c>
      <c r="D34" s="19">
        <v>33401</v>
      </c>
    </row>
    <row r="35" spans="1:4">
      <c r="A35" s="2" t="s">
        <v>34</v>
      </c>
      <c r="B35" s="5" t="s">
        <v>91</v>
      </c>
      <c r="C35" s="19">
        <v>21910</v>
      </c>
      <c r="D35" s="19">
        <v>21910</v>
      </c>
    </row>
    <row r="36" spans="1:4">
      <c r="A36" s="2" t="s">
        <v>35</v>
      </c>
      <c r="B36" s="5">
        <v>10</v>
      </c>
      <c r="C36" s="19">
        <v>67704</v>
      </c>
      <c r="D36" s="19">
        <v>67704</v>
      </c>
    </row>
    <row r="37" spans="1:4">
      <c r="A37" s="2" t="s">
        <v>36</v>
      </c>
      <c r="B37" s="5">
        <v>19</v>
      </c>
      <c r="C37" s="19">
        <v>13638</v>
      </c>
      <c r="D37" s="19">
        <v>13638</v>
      </c>
    </row>
    <row r="38" spans="1:4">
      <c r="A38" s="2" t="s">
        <v>37</v>
      </c>
      <c r="B38" s="5">
        <v>2</v>
      </c>
      <c r="C38" s="19">
        <v>27529</v>
      </c>
      <c r="D38" s="19">
        <v>27529</v>
      </c>
    </row>
    <row r="39" spans="1:4">
      <c r="A39" s="2" t="s">
        <v>38</v>
      </c>
      <c r="B39" s="5">
        <v>5</v>
      </c>
      <c r="C39" s="19">
        <v>32998.14</v>
      </c>
      <c r="D39" s="19">
        <v>32998.14</v>
      </c>
    </row>
    <row r="40" spans="1:4">
      <c r="A40" s="2" t="s">
        <v>39</v>
      </c>
      <c r="B40" s="5">
        <v>4</v>
      </c>
      <c r="C40" s="19">
        <v>25034.16</v>
      </c>
      <c r="D40" s="19">
        <v>23779.38</v>
      </c>
    </row>
    <row r="41" spans="1:4">
      <c r="A41" s="2" t="s">
        <v>40</v>
      </c>
      <c r="B41" s="5">
        <v>4.5</v>
      </c>
      <c r="C41" s="19">
        <v>41796.839999999997</v>
      </c>
      <c r="D41" s="19">
        <v>41796.839999999997</v>
      </c>
    </row>
    <row r="42" spans="1:4">
      <c r="A42" s="2" t="s">
        <v>41</v>
      </c>
      <c r="B42" s="5">
        <v>27</v>
      </c>
      <c r="C42" s="19">
        <v>33000</v>
      </c>
      <c r="D42" s="19">
        <v>32000</v>
      </c>
    </row>
    <row r="43" spans="1:4">
      <c r="A43" s="2" t="s">
        <v>42</v>
      </c>
      <c r="B43" s="5">
        <v>2</v>
      </c>
      <c r="C43" s="19">
        <v>81848</v>
      </c>
      <c r="D43" s="19">
        <v>81848</v>
      </c>
    </row>
    <row r="44" spans="1:4">
      <c r="A44" s="2" t="s">
        <v>43</v>
      </c>
      <c r="B44" s="5">
        <v>7</v>
      </c>
      <c r="C44" s="19">
        <v>42662</v>
      </c>
      <c r="D44" s="19">
        <v>42662</v>
      </c>
    </row>
    <row r="45" spans="1:4">
      <c r="A45" s="4" t="s">
        <v>44</v>
      </c>
      <c r="B45" s="12">
        <v>5</v>
      </c>
      <c r="C45" s="21">
        <v>28938.25</v>
      </c>
      <c r="D45" s="21">
        <v>28282.53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&amp;K03-0202018 IAC Salary Survey&amp;R&amp;K03+035Commissioner's Office</oddHeader>
  </headerFooter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opLeftCell="A16" zoomScale="150" zoomScaleNormal="150" zoomScalePageLayoutView="150" workbookViewId="0">
      <selection activeCell="E30" sqref="E30"/>
    </sheetView>
  </sheetViews>
  <sheetFormatPr defaultColWidth="11" defaultRowHeight="15.75"/>
  <cols>
    <col min="1" max="1" width="11" customWidth="1"/>
    <col min="6" max="6" width="11.625" customWidth="1"/>
  </cols>
  <sheetData>
    <row r="1" spans="1:6">
      <c r="A1" s="1" t="s">
        <v>0</v>
      </c>
      <c r="B1" s="1" t="s">
        <v>45</v>
      </c>
      <c r="C1" s="1" t="s">
        <v>80</v>
      </c>
      <c r="D1" s="1" t="s">
        <v>128</v>
      </c>
      <c r="E1" s="1" t="s">
        <v>127</v>
      </c>
      <c r="F1" s="1" t="s">
        <v>107</v>
      </c>
    </row>
    <row r="2" spans="1:6">
      <c r="A2" s="4" t="s">
        <v>1</v>
      </c>
      <c r="B2" s="5">
        <v>25</v>
      </c>
      <c r="C2" s="19">
        <v>100203</v>
      </c>
      <c r="D2" s="8">
        <v>39.229999999999997</v>
      </c>
      <c r="E2" s="9">
        <v>28</v>
      </c>
      <c r="F2" s="8">
        <v>39.229999999999997</v>
      </c>
    </row>
    <row r="3" spans="1:6">
      <c r="A3" s="2" t="s">
        <v>2</v>
      </c>
      <c r="B3" s="5">
        <v>0</v>
      </c>
      <c r="C3" s="19">
        <v>4992</v>
      </c>
      <c r="D3" s="19">
        <v>0</v>
      </c>
      <c r="E3" s="19" t="s">
        <v>91</v>
      </c>
      <c r="F3" s="8">
        <v>0</v>
      </c>
    </row>
    <row r="4" spans="1:6">
      <c r="A4" s="2" t="s">
        <v>3</v>
      </c>
      <c r="B4" s="5">
        <v>4</v>
      </c>
      <c r="C4" s="19">
        <f>2076.34*26</f>
        <v>53984.840000000004</v>
      </c>
      <c r="D4" s="8">
        <v>13.92</v>
      </c>
      <c r="E4" s="9">
        <v>11</v>
      </c>
      <c r="F4" s="8">
        <v>13</v>
      </c>
    </row>
    <row r="5" spans="1:6">
      <c r="A5" s="2" t="s">
        <v>4</v>
      </c>
      <c r="B5" s="5">
        <v>2</v>
      </c>
      <c r="C5" s="19">
        <v>7455</v>
      </c>
      <c r="D5" s="8">
        <v>50</v>
      </c>
      <c r="E5" s="9">
        <v>1</v>
      </c>
      <c r="F5" s="8">
        <v>50</v>
      </c>
    </row>
    <row r="6" spans="1:6">
      <c r="A6" s="2" t="s">
        <v>5</v>
      </c>
      <c r="B6" s="5">
        <v>2</v>
      </c>
      <c r="C6" s="19">
        <v>12000</v>
      </c>
      <c r="D6" s="19" t="s">
        <v>219</v>
      </c>
      <c r="E6" s="9">
        <v>5</v>
      </c>
      <c r="F6" s="8">
        <v>0</v>
      </c>
    </row>
    <row r="7" spans="1:6">
      <c r="A7" s="2" t="s">
        <v>6</v>
      </c>
      <c r="B7" s="5">
        <v>3</v>
      </c>
      <c r="C7" s="19">
        <v>18978</v>
      </c>
      <c r="D7" s="19">
        <v>10</v>
      </c>
      <c r="E7" s="9">
        <v>1</v>
      </c>
      <c r="F7" s="8">
        <v>10</v>
      </c>
    </row>
    <row r="8" spans="1:6">
      <c r="A8" s="2" t="s">
        <v>7</v>
      </c>
      <c r="B8" s="5">
        <v>0</v>
      </c>
      <c r="C8" s="19">
        <v>43479.75</v>
      </c>
      <c r="D8" s="19">
        <v>0</v>
      </c>
      <c r="E8" s="19" t="s">
        <v>91</v>
      </c>
      <c r="F8" s="8">
        <v>0</v>
      </c>
    </row>
    <row r="9" spans="1:6">
      <c r="A9" s="2" t="s">
        <v>8</v>
      </c>
      <c r="B9" s="5">
        <v>3</v>
      </c>
      <c r="C9" s="19">
        <v>12875.7</v>
      </c>
      <c r="D9" s="8">
        <v>8.9700000000000006</v>
      </c>
      <c r="E9" s="9">
        <v>2</v>
      </c>
      <c r="F9" s="8">
        <v>8.67</v>
      </c>
    </row>
    <row r="10" spans="1:6">
      <c r="A10" s="2" t="s">
        <v>9</v>
      </c>
      <c r="B10" s="5">
        <v>2</v>
      </c>
      <c r="C10" s="19">
        <v>49131</v>
      </c>
      <c r="D10" s="19">
        <v>0</v>
      </c>
      <c r="E10" s="19" t="s">
        <v>91</v>
      </c>
      <c r="F10" s="8">
        <v>0</v>
      </c>
    </row>
    <row r="11" spans="1:6">
      <c r="A11" s="2" t="s">
        <v>10</v>
      </c>
      <c r="B11" s="5">
        <v>2</v>
      </c>
      <c r="C11" s="19">
        <v>26260</v>
      </c>
      <c r="D11" s="19">
        <v>0</v>
      </c>
      <c r="E11" s="19" t="s">
        <v>91</v>
      </c>
      <c r="F11" s="8">
        <v>0</v>
      </c>
    </row>
    <row r="12" spans="1:6">
      <c r="A12" s="2" t="s">
        <v>11</v>
      </c>
      <c r="B12" s="5">
        <v>0</v>
      </c>
      <c r="C12" s="19">
        <v>36200</v>
      </c>
      <c r="D12" s="19">
        <v>0</v>
      </c>
      <c r="E12" s="19" t="s">
        <v>91</v>
      </c>
      <c r="F12" s="8">
        <v>0</v>
      </c>
    </row>
    <row r="13" spans="1:6">
      <c r="A13" s="2" t="s">
        <v>12</v>
      </c>
      <c r="B13" s="5">
        <v>1</v>
      </c>
      <c r="C13" s="19">
        <v>11232</v>
      </c>
      <c r="D13" s="19" t="s">
        <v>211</v>
      </c>
      <c r="E13" s="9">
        <v>3</v>
      </c>
      <c r="F13" s="8">
        <v>0</v>
      </c>
    </row>
    <row r="14" spans="1:6">
      <c r="A14" s="2" t="s">
        <v>13</v>
      </c>
      <c r="B14" s="5"/>
      <c r="C14" s="19"/>
      <c r="D14" s="19"/>
      <c r="E14" s="19"/>
      <c r="F14" s="8"/>
    </row>
    <row r="15" spans="1:6">
      <c r="A15" s="2" t="s">
        <v>14</v>
      </c>
      <c r="B15" s="5">
        <v>5</v>
      </c>
      <c r="C15" s="19">
        <v>80585</v>
      </c>
      <c r="D15" s="7">
        <v>38.04</v>
      </c>
      <c r="E15" s="9">
        <v>20</v>
      </c>
      <c r="F15" s="8">
        <v>34.28</v>
      </c>
    </row>
    <row r="16" spans="1:6">
      <c r="A16" s="2" t="s">
        <v>15</v>
      </c>
      <c r="B16" s="5">
        <v>0</v>
      </c>
      <c r="C16" s="19">
        <v>6206.2</v>
      </c>
      <c r="D16" s="19">
        <v>0</v>
      </c>
      <c r="E16" s="19" t="s">
        <v>91</v>
      </c>
      <c r="F16" s="8">
        <v>0</v>
      </c>
    </row>
    <row r="17" spans="1:6">
      <c r="A17" s="2" t="s">
        <v>16</v>
      </c>
      <c r="B17" s="5">
        <v>2</v>
      </c>
      <c r="C17" s="19">
        <v>14287.26</v>
      </c>
      <c r="D17" s="19" t="s">
        <v>209</v>
      </c>
      <c r="E17" s="9">
        <v>1</v>
      </c>
      <c r="F17" s="8">
        <v>0</v>
      </c>
    </row>
    <row r="18" spans="1:6">
      <c r="A18" s="4" t="s">
        <v>17</v>
      </c>
      <c r="B18" s="5">
        <v>0</v>
      </c>
      <c r="C18" s="19">
        <v>1961</v>
      </c>
      <c r="D18" s="19">
        <v>0</v>
      </c>
      <c r="E18" s="19" t="s">
        <v>91</v>
      </c>
      <c r="F18" s="8">
        <v>0</v>
      </c>
    </row>
    <row r="19" spans="1:6">
      <c r="A19" s="2" t="s">
        <v>18</v>
      </c>
      <c r="B19" s="5">
        <v>2</v>
      </c>
      <c r="C19" s="19">
        <v>8787.42</v>
      </c>
      <c r="D19" s="22" t="s">
        <v>115</v>
      </c>
      <c r="E19" s="9">
        <v>3</v>
      </c>
      <c r="F19" s="7">
        <v>0</v>
      </c>
    </row>
    <row r="20" spans="1:6">
      <c r="A20" s="2" t="s">
        <v>19</v>
      </c>
      <c r="B20" s="5">
        <v>3</v>
      </c>
      <c r="C20" s="19">
        <v>11500</v>
      </c>
      <c r="D20" s="19" t="s">
        <v>204</v>
      </c>
      <c r="E20" s="19" t="s">
        <v>91</v>
      </c>
      <c r="F20" s="8">
        <v>0</v>
      </c>
    </row>
    <row r="21" spans="1:6">
      <c r="A21" s="2" t="s">
        <v>20</v>
      </c>
      <c r="B21" s="5">
        <v>1</v>
      </c>
      <c r="C21" s="19">
        <v>12927</v>
      </c>
      <c r="D21" s="8">
        <v>26.19</v>
      </c>
      <c r="E21" s="9">
        <v>17</v>
      </c>
      <c r="F21" s="8">
        <v>21.01</v>
      </c>
    </row>
    <row r="22" spans="1:6">
      <c r="A22" s="2" t="s">
        <v>21</v>
      </c>
      <c r="B22" s="5">
        <v>1</v>
      </c>
      <c r="C22" s="19">
        <v>5456.43</v>
      </c>
      <c r="D22" s="19" t="s">
        <v>218</v>
      </c>
      <c r="E22" s="9">
        <v>5</v>
      </c>
      <c r="F22" s="8">
        <v>0</v>
      </c>
    </row>
    <row r="23" spans="1:6">
      <c r="A23" s="2" t="s">
        <v>22</v>
      </c>
      <c r="B23" s="5">
        <v>3</v>
      </c>
      <c r="C23" s="19">
        <v>10325</v>
      </c>
      <c r="D23" s="8">
        <v>11.37</v>
      </c>
      <c r="E23" s="9">
        <v>7</v>
      </c>
      <c r="F23" s="22">
        <v>11.37</v>
      </c>
    </row>
    <row r="24" spans="1:6">
      <c r="A24" s="2" t="s">
        <v>23</v>
      </c>
      <c r="B24" s="5">
        <v>2</v>
      </c>
      <c r="C24" s="19">
        <v>10587</v>
      </c>
      <c r="D24" s="19">
        <v>0</v>
      </c>
      <c r="E24" s="19" t="s">
        <v>91</v>
      </c>
      <c r="F24" s="8">
        <v>0</v>
      </c>
    </row>
    <row r="25" spans="1:6">
      <c r="A25" s="2" t="s">
        <v>24</v>
      </c>
      <c r="B25" s="5">
        <v>1</v>
      </c>
      <c r="C25" s="19">
        <v>10708</v>
      </c>
      <c r="D25" s="19" t="s">
        <v>221</v>
      </c>
      <c r="E25" s="9">
        <v>7</v>
      </c>
      <c r="F25" s="8">
        <v>14.84</v>
      </c>
    </row>
    <row r="26" spans="1:6">
      <c r="A26" s="2" t="s">
        <v>25</v>
      </c>
      <c r="B26" s="5">
        <v>0</v>
      </c>
      <c r="C26" s="19">
        <v>7854</v>
      </c>
      <c r="D26" s="19">
        <v>0</v>
      </c>
      <c r="E26" s="19" t="s">
        <v>91</v>
      </c>
      <c r="F26" s="8">
        <v>0</v>
      </c>
    </row>
    <row r="27" spans="1:6">
      <c r="A27" s="2" t="s">
        <v>26</v>
      </c>
      <c r="B27" s="5">
        <v>1</v>
      </c>
      <c r="C27" s="19">
        <v>7539</v>
      </c>
      <c r="D27" s="8">
        <v>25</v>
      </c>
      <c r="E27" s="9">
        <v>16</v>
      </c>
      <c r="F27" s="8">
        <v>0</v>
      </c>
    </row>
    <row r="28" spans="1:6">
      <c r="A28" s="2" t="s">
        <v>27</v>
      </c>
      <c r="B28" s="5">
        <v>0</v>
      </c>
      <c r="C28" s="19">
        <v>9604</v>
      </c>
      <c r="D28" s="19">
        <v>0</v>
      </c>
      <c r="E28" s="19" t="s">
        <v>91</v>
      </c>
      <c r="F28" s="8">
        <v>0</v>
      </c>
    </row>
    <row r="29" spans="1:6">
      <c r="A29" s="2" t="s">
        <v>28</v>
      </c>
      <c r="B29" s="5">
        <v>3</v>
      </c>
      <c r="C29" s="19">
        <v>63148.800000000003</v>
      </c>
      <c r="D29" s="8">
        <v>24.97</v>
      </c>
      <c r="E29" s="19">
        <v>3</v>
      </c>
      <c r="F29" s="8">
        <v>19.73</v>
      </c>
    </row>
    <row r="30" spans="1:6">
      <c r="A30" s="2" t="s">
        <v>29</v>
      </c>
      <c r="B30" s="5">
        <v>2</v>
      </c>
      <c r="C30" s="19">
        <v>21000</v>
      </c>
      <c r="D30" s="19">
        <v>0</v>
      </c>
      <c r="E30" s="19" t="s">
        <v>91</v>
      </c>
      <c r="F30" s="8">
        <v>0</v>
      </c>
    </row>
    <row r="31" spans="1:6">
      <c r="A31" s="2" t="s">
        <v>30</v>
      </c>
      <c r="B31" s="5">
        <v>0</v>
      </c>
      <c r="C31" s="19">
        <v>10000</v>
      </c>
      <c r="D31" s="19">
        <v>0</v>
      </c>
      <c r="E31" s="19" t="s">
        <v>91</v>
      </c>
      <c r="F31" s="8">
        <v>0</v>
      </c>
    </row>
    <row r="32" spans="1:6">
      <c r="A32" s="2" t="s">
        <v>31</v>
      </c>
      <c r="B32" s="5">
        <v>1</v>
      </c>
      <c r="C32" s="19">
        <v>2740</v>
      </c>
      <c r="D32" s="19" t="s">
        <v>163</v>
      </c>
      <c r="E32" s="9">
        <v>4</v>
      </c>
      <c r="F32" s="8">
        <v>0</v>
      </c>
    </row>
    <row r="33" spans="1:6">
      <c r="A33" s="2" t="s">
        <v>32</v>
      </c>
      <c r="B33" s="5">
        <v>0</v>
      </c>
      <c r="C33" s="19">
        <v>3368</v>
      </c>
      <c r="D33" s="19">
        <v>0</v>
      </c>
      <c r="E33" s="19" t="s">
        <v>91</v>
      </c>
      <c r="F33" s="8">
        <v>0</v>
      </c>
    </row>
    <row r="34" spans="1:6">
      <c r="A34" s="2" t="s">
        <v>33</v>
      </c>
      <c r="B34" s="5">
        <v>1</v>
      </c>
      <c r="C34" s="19">
        <v>14056</v>
      </c>
      <c r="D34" s="19">
        <v>0</v>
      </c>
      <c r="E34" s="19" t="s">
        <v>91</v>
      </c>
      <c r="F34" s="8">
        <v>0</v>
      </c>
    </row>
    <row r="35" spans="1:6">
      <c r="A35" s="2" t="s">
        <v>34</v>
      </c>
      <c r="B35" s="5">
        <v>2</v>
      </c>
      <c r="C35" s="19">
        <v>11140</v>
      </c>
      <c r="D35" s="8">
        <v>15.04</v>
      </c>
      <c r="E35" s="9">
        <v>6</v>
      </c>
      <c r="F35" s="8">
        <v>13</v>
      </c>
    </row>
    <row r="36" spans="1:6">
      <c r="A36" s="2" t="s">
        <v>35</v>
      </c>
      <c r="B36" s="5">
        <v>1</v>
      </c>
      <c r="C36" s="19">
        <v>54683.199999999997</v>
      </c>
      <c r="D36" s="19">
        <v>0</v>
      </c>
      <c r="E36" s="19" t="s">
        <v>91</v>
      </c>
      <c r="F36" s="8">
        <v>0</v>
      </c>
    </row>
    <row r="37" spans="1:6">
      <c r="A37" s="2" t="s">
        <v>36</v>
      </c>
      <c r="B37" s="5">
        <v>0</v>
      </c>
      <c r="C37" s="19">
        <v>3060</v>
      </c>
      <c r="D37" s="19">
        <v>0</v>
      </c>
      <c r="E37" s="19" t="s">
        <v>91</v>
      </c>
      <c r="F37" s="8">
        <v>0</v>
      </c>
    </row>
    <row r="38" spans="1:6">
      <c r="A38" s="2" t="s">
        <v>37</v>
      </c>
      <c r="B38" s="5">
        <v>1</v>
      </c>
      <c r="C38" s="19">
        <v>17555</v>
      </c>
      <c r="D38" s="8">
        <v>29.44</v>
      </c>
      <c r="E38" s="9">
        <v>5</v>
      </c>
      <c r="F38" s="8">
        <v>0</v>
      </c>
    </row>
    <row r="39" spans="1:6">
      <c r="A39" s="2" t="s">
        <v>38</v>
      </c>
      <c r="B39" s="5">
        <v>0</v>
      </c>
      <c r="C39" s="19">
        <v>31798.14</v>
      </c>
      <c r="D39" s="19">
        <v>0</v>
      </c>
      <c r="E39" s="19" t="s">
        <v>91</v>
      </c>
      <c r="F39" s="8">
        <v>0</v>
      </c>
    </row>
    <row r="40" spans="1:6">
      <c r="A40" s="2" t="s">
        <v>39</v>
      </c>
      <c r="B40" s="5">
        <v>0</v>
      </c>
      <c r="C40" s="19">
        <v>11626.23</v>
      </c>
      <c r="D40" s="19">
        <v>0</v>
      </c>
      <c r="E40" s="19" t="s">
        <v>91</v>
      </c>
      <c r="F40" s="8">
        <v>0</v>
      </c>
    </row>
    <row r="41" spans="1:6">
      <c r="A41" s="2" t="s">
        <v>40</v>
      </c>
      <c r="B41" s="5">
        <v>0</v>
      </c>
      <c r="C41" s="19">
        <v>6027.96</v>
      </c>
      <c r="D41" s="19">
        <v>0</v>
      </c>
      <c r="E41" s="19" t="s">
        <v>91</v>
      </c>
      <c r="F41" s="8">
        <v>0</v>
      </c>
    </row>
    <row r="42" spans="1:6">
      <c r="A42" s="2" t="s">
        <v>41</v>
      </c>
      <c r="B42" s="5">
        <v>0</v>
      </c>
      <c r="C42" s="19">
        <v>13120</v>
      </c>
      <c r="D42" s="19">
        <v>0</v>
      </c>
      <c r="E42" s="19" t="s">
        <v>91</v>
      </c>
      <c r="F42" s="8">
        <v>0</v>
      </c>
    </row>
    <row r="43" spans="1:6">
      <c r="A43" s="2" t="s">
        <v>42</v>
      </c>
      <c r="B43" s="5">
        <v>5</v>
      </c>
      <c r="C43" s="19">
        <v>68140.800000000003</v>
      </c>
      <c r="D43" s="8">
        <v>23.68</v>
      </c>
      <c r="E43" s="9">
        <v>6</v>
      </c>
      <c r="F43" s="8">
        <v>22.21</v>
      </c>
    </row>
    <row r="44" spans="1:6">
      <c r="A44" s="2" t="s">
        <v>43</v>
      </c>
      <c r="B44" s="5">
        <v>1</v>
      </c>
      <c r="C44" s="19">
        <v>20000</v>
      </c>
      <c r="D44" s="19" t="s">
        <v>206</v>
      </c>
      <c r="E44" s="9">
        <v>1</v>
      </c>
      <c r="F44" s="19" t="s">
        <v>206</v>
      </c>
    </row>
    <row r="45" spans="1:6">
      <c r="A45" s="4" t="s">
        <v>44</v>
      </c>
      <c r="B45" s="12">
        <v>0</v>
      </c>
      <c r="C45" s="21">
        <v>8347.7999999999993</v>
      </c>
      <c r="D45" s="21" t="s">
        <v>76</v>
      </c>
      <c r="E45" s="21" t="s">
        <v>91</v>
      </c>
      <c r="F45" s="17" t="s">
        <v>76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&amp;K03-0202018 IAC Salary Survey&amp;R&amp;K03+035Coroner's Office</oddHeader>
  </headerFooter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opLeftCell="A21" zoomScale="140" zoomScaleNormal="140" zoomScalePageLayoutView="140" workbookViewId="0">
      <selection activeCell="F30" sqref="F30"/>
    </sheetView>
  </sheetViews>
  <sheetFormatPr defaultColWidth="11" defaultRowHeight="15.75"/>
  <cols>
    <col min="1" max="1" width="11" customWidth="1"/>
  </cols>
  <sheetData>
    <row r="1" spans="1:6">
      <c r="A1" s="1" t="s">
        <v>0</v>
      </c>
      <c r="B1" s="1" t="s">
        <v>45</v>
      </c>
      <c r="C1" s="1" t="s">
        <v>81</v>
      </c>
      <c r="D1" s="1" t="s">
        <v>128</v>
      </c>
      <c r="E1" s="1" t="s">
        <v>106</v>
      </c>
      <c r="F1" s="1" t="s">
        <v>129</v>
      </c>
    </row>
    <row r="2" spans="1:6">
      <c r="A2" s="4" t="s">
        <v>1</v>
      </c>
      <c r="B2" s="5">
        <v>153</v>
      </c>
      <c r="C2" s="19">
        <v>155693</v>
      </c>
      <c r="D2" s="8">
        <v>73.150000000000006</v>
      </c>
      <c r="E2" s="9">
        <v>33</v>
      </c>
      <c r="F2" s="8">
        <v>73.150000000000006</v>
      </c>
    </row>
    <row r="3" spans="1:6">
      <c r="A3" s="2" t="s">
        <v>2</v>
      </c>
      <c r="B3" s="5">
        <v>1</v>
      </c>
      <c r="C3" s="19">
        <v>98124</v>
      </c>
      <c r="D3" s="19">
        <v>0</v>
      </c>
      <c r="E3" s="9" t="s">
        <v>91</v>
      </c>
      <c r="F3" s="8">
        <v>0</v>
      </c>
    </row>
    <row r="4" spans="1:6">
      <c r="A4" s="2" t="s">
        <v>3</v>
      </c>
      <c r="B4" s="5">
        <v>15</v>
      </c>
      <c r="C4" s="19">
        <f>3898.64*26</f>
        <v>101364.64</v>
      </c>
      <c r="D4" s="8">
        <v>44.67</v>
      </c>
      <c r="E4" s="9">
        <v>5</v>
      </c>
      <c r="F4" s="8">
        <v>32.69</v>
      </c>
    </row>
    <row r="5" spans="1:6">
      <c r="A5" s="2" t="s">
        <v>4</v>
      </c>
      <c r="B5" s="5">
        <v>1</v>
      </c>
      <c r="C5" s="19">
        <v>66874</v>
      </c>
      <c r="D5" s="19">
        <v>0</v>
      </c>
      <c r="E5" s="9" t="s">
        <v>91</v>
      </c>
      <c r="F5" s="8">
        <v>0</v>
      </c>
    </row>
    <row r="6" spans="1:6">
      <c r="A6" s="2" t="s">
        <v>5</v>
      </c>
      <c r="B6" s="5">
        <v>1</v>
      </c>
      <c r="C6" s="19">
        <v>78785.64</v>
      </c>
      <c r="D6" s="8">
        <v>15.12</v>
      </c>
      <c r="E6" s="9">
        <v>34</v>
      </c>
      <c r="F6" s="8">
        <v>0</v>
      </c>
    </row>
    <row r="7" spans="1:6">
      <c r="A7" s="2" t="s">
        <v>6</v>
      </c>
      <c r="B7" s="5">
        <v>9</v>
      </c>
      <c r="C7" s="19">
        <v>92175</v>
      </c>
      <c r="D7" s="8">
        <v>38.78</v>
      </c>
      <c r="E7" s="9">
        <v>5</v>
      </c>
      <c r="F7" s="8">
        <v>29.75</v>
      </c>
    </row>
    <row r="8" spans="1:6">
      <c r="A8" s="2" t="s">
        <v>7</v>
      </c>
      <c r="B8" s="5">
        <v>7</v>
      </c>
      <c r="C8" s="19">
        <v>134789.57999999999</v>
      </c>
      <c r="D8" s="8">
        <v>61.27</v>
      </c>
      <c r="E8" s="9">
        <v>16</v>
      </c>
      <c r="F8" s="8">
        <v>47.16</v>
      </c>
    </row>
    <row r="9" spans="1:6">
      <c r="A9" s="2" t="s">
        <v>8</v>
      </c>
      <c r="B9" s="5">
        <v>4</v>
      </c>
      <c r="C9" s="19">
        <v>90000</v>
      </c>
      <c r="D9" s="8">
        <v>29.72</v>
      </c>
      <c r="E9" s="9">
        <v>1</v>
      </c>
      <c r="F9" s="8">
        <v>28.85</v>
      </c>
    </row>
    <row r="10" spans="1:6">
      <c r="A10" s="2" t="s">
        <v>9</v>
      </c>
      <c r="B10" s="5">
        <v>10</v>
      </c>
      <c r="C10" s="19">
        <v>101942.39999999999</v>
      </c>
      <c r="D10" s="8">
        <v>43.98</v>
      </c>
      <c r="E10" s="9" t="s">
        <v>91</v>
      </c>
      <c r="F10" s="8">
        <v>35.19</v>
      </c>
    </row>
    <row r="11" spans="1:6">
      <c r="A11" s="2" t="s">
        <v>10</v>
      </c>
      <c r="B11" s="5">
        <v>19</v>
      </c>
      <c r="C11" s="19">
        <v>110237.66</v>
      </c>
      <c r="D11" s="8">
        <v>43.77</v>
      </c>
      <c r="E11" s="9">
        <v>6</v>
      </c>
      <c r="F11" s="8">
        <v>21.88</v>
      </c>
    </row>
    <row r="12" spans="1:6">
      <c r="A12" s="2" t="s">
        <v>11</v>
      </c>
      <c r="B12" s="5">
        <v>3</v>
      </c>
      <c r="C12" s="19">
        <v>66900</v>
      </c>
      <c r="D12" s="8">
        <f>53912/2080</f>
        <v>25.919230769230769</v>
      </c>
      <c r="E12" s="9">
        <v>7</v>
      </c>
      <c r="F12" s="8">
        <v>25.92</v>
      </c>
    </row>
    <row r="13" spans="1:6">
      <c r="A13" s="2" t="s">
        <v>12</v>
      </c>
      <c r="B13" s="5">
        <v>1</v>
      </c>
      <c r="C13" s="19">
        <v>52963</v>
      </c>
      <c r="D13" s="19">
        <v>0</v>
      </c>
      <c r="E13" s="9" t="s">
        <v>91</v>
      </c>
      <c r="F13" s="8">
        <v>0</v>
      </c>
    </row>
    <row r="14" spans="1:6">
      <c r="A14" s="2" t="s">
        <v>13</v>
      </c>
      <c r="B14" s="5"/>
      <c r="C14" s="19"/>
      <c r="D14" s="19"/>
      <c r="E14" s="9"/>
      <c r="F14" s="8"/>
    </row>
    <row r="15" spans="1:6">
      <c r="A15" s="2" t="s">
        <v>14</v>
      </c>
      <c r="B15" s="5">
        <v>78</v>
      </c>
      <c r="C15" s="19">
        <v>128500</v>
      </c>
      <c r="D15" s="8">
        <v>60.08</v>
      </c>
      <c r="E15" s="9">
        <v>15</v>
      </c>
      <c r="F15" s="8">
        <v>55.8</v>
      </c>
    </row>
    <row r="16" spans="1:6">
      <c r="A16" s="2" t="s">
        <v>15</v>
      </c>
      <c r="B16" s="5">
        <v>2</v>
      </c>
      <c r="C16" s="19">
        <v>75300.17</v>
      </c>
      <c r="D16" s="19">
        <v>0</v>
      </c>
      <c r="E16" s="9" t="s">
        <v>91</v>
      </c>
      <c r="F16" s="8">
        <v>0</v>
      </c>
    </row>
    <row r="17" spans="1:6">
      <c r="A17" s="2" t="s">
        <v>16</v>
      </c>
      <c r="B17" s="5">
        <v>5</v>
      </c>
      <c r="C17" s="19">
        <v>85443.54</v>
      </c>
      <c r="D17" s="8">
        <f>65842/2080</f>
        <v>31.654807692307692</v>
      </c>
      <c r="E17" s="9">
        <v>5</v>
      </c>
      <c r="F17" s="8">
        <v>0</v>
      </c>
    </row>
    <row r="18" spans="1:6">
      <c r="A18" s="4" t="s">
        <v>17</v>
      </c>
      <c r="B18" s="5">
        <v>0</v>
      </c>
      <c r="C18" s="19">
        <v>36000</v>
      </c>
      <c r="D18" s="19">
        <v>0</v>
      </c>
      <c r="E18" s="9" t="s">
        <v>91</v>
      </c>
      <c r="F18" s="8">
        <v>0</v>
      </c>
    </row>
    <row r="19" spans="1:6">
      <c r="A19" s="2" t="s">
        <v>18</v>
      </c>
      <c r="B19" s="5">
        <v>5</v>
      </c>
      <c r="C19" s="38">
        <v>73116.83</v>
      </c>
      <c r="D19" s="8">
        <v>31.48</v>
      </c>
      <c r="E19" s="34">
        <v>13</v>
      </c>
      <c r="F19" s="8">
        <v>22.52</v>
      </c>
    </row>
    <row r="20" spans="1:6">
      <c r="A20" s="2" t="s">
        <v>19</v>
      </c>
      <c r="B20" s="5">
        <v>1</v>
      </c>
      <c r="C20" s="19">
        <v>46689</v>
      </c>
      <c r="D20" s="8">
        <v>17.09</v>
      </c>
      <c r="E20" s="9">
        <v>8</v>
      </c>
      <c r="F20" s="8">
        <v>12.33</v>
      </c>
    </row>
    <row r="21" spans="1:6">
      <c r="A21" s="2" t="s">
        <v>20</v>
      </c>
      <c r="B21" s="5">
        <v>6</v>
      </c>
      <c r="C21" s="19">
        <v>94431</v>
      </c>
      <c r="D21" s="8">
        <v>36.26</v>
      </c>
      <c r="E21" s="9">
        <v>12</v>
      </c>
      <c r="F21" s="8">
        <v>26.26</v>
      </c>
    </row>
    <row r="22" spans="1:6">
      <c r="A22" s="2" t="s">
        <v>21</v>
      </c>
      <c r="B22" s="5">
        <v>2</v>
      </c>
      <c r="C22" s="19">
        <v>123703.78</v>
      </c>
      <c r="D22" s="19">
        <v>0</v>
      </c>
      <c r="E22" s="9" t="s">
        <v>91</v>
      </c>
      <c r="F22" s="8">
        <v>0</v>
      </c>
    </row>
    <row r="23" spans="1:6">
      <c r="A23" s="2" t="s">
        <v>22</v>
      </c>
      <c r="B23" s="5">
        <v>5</v>
      </c>
      <c r="C23" s="19">
        <v>98278</v>
      </c>
      <c r="D23" s="8">
        <v>32.25</v>
      </c>
      <c r="E23" s="9">
        <v>4</v>
      </c>
      <c r="F23" s="8">
        <v>0</v>
      </c>
    </row>
    <row r="24" spans="1:6">
      <c r="A24" s="2" t="s">
        <v>23</v>
      </c>
      <c r="B24" s="5">
        <v>6</v>
      </c>
      <c r="C24" s="19">
        <v>98412</v>
      </c>
      <c r="D24" s="8">
        <v>47.75</v>
      </c>
      <c r="E24" s="9">
        <v>29</v>
      </c>
      <c r="F24" s="8">
        <v>0</v>
      </c>
    </row>
    <row r="25" spans="1:6">
      <c r="A25" s="2" t="s">
        <v>24</v>
      </c>
      <c r="B25" s="5">
        <v>6</v>
      </c>
      <c r="C25" s="19">
        <v>87836</v>
      </c>
      <c r="D25" s="8">
        <v>32.76</v>
      </c>
      <c r="E25" s="9">
        <v>3</v>
      </c>
      <c r="F25" s="8">
        <v>25</v>
      </c>
    </row>
    <row r="26" spans="1:6">
      <c r="A26" s="2" t="s">
        <v>25</v>
      </c>
      <c r="B26" s="5">
        <v>2</v>
      </c>
      <c r="C26" s="19">
        <v>79573</v>
      </c>
      <c r="D26" s="8">
        <v>31.03</v>
      </c>
      <c r="E26" s="9">
        <v>9</v>
      </c>
      <c r="F26" s="8">
        <v>0</v>
      </c>
    </row>
    <row r="27" spans="1:6">
      <c r="A27" s="2" t="s">
        <v>26</v>
      </c>
      <c r="B27" s="5">
        <v>5</v>
      </c>
      <c r="C27" s="19">
        <v>95000</v>
      </c>
      <c r="D27" s="8">
        <v>36.049999999999997</v>
      </c>
      <c r="E27" s="9">
        <v>1</v>
      </c>
      <c r="F27" s="8">
        <v>36.049999999999997</v>
      </c>
    </row>
    <row r="28" spans="1:6">
      <c r="A28" s="2" t="s">
        <v>27</v>
      </c>
      <c r="B28" s="5">
        <v>8</v>
      </c>
      <c r="C28" s="19">
        <v>79143</v>
      </c>
      <c r="D28" s="8">
        <v>34.39</v>
      </c>
      <c r="E28" s="9">
        <v>11</v>
      </c>
      <c r="F28" s="8">
        <v>20.329999999999998</v>
      </c>
    </row>
    <row r="29" spans="1:6">
      <c r="A29" s="2" t="s">
        <v>28</v>
      </c>
      <c r="B29" s="5">
        <v>46</v>
      </c>
      <c r="C29" s="19">
        <v>113715</v>
      </c>
      <c r="D29" s="8">
        <v>49.79</v>
      </c>
      <c r="E29" s="9">
        <v>9</v>
      </c>
      <c r="F29" s="8">
        <v>37.4</v>
      </c>
    </row>
    <row r="30" spans="1:6">
      <c r="A30" s="2" t="s">
        <v>29</v>
      </c>
      <c r="B30" s="5">
        <v>12</v>
      </c>
      <c r="C30" s="19">
        <v>97620</v>
      </c>
      <c r="D30" s="19">
        <v>40.65</v>
      </c>
      <c r="E30" s="9">
        <v>13</v>
      </c>
      <c r="F30" s="8">
        <v>30.31</v>
      </c>
    </row>
    <row r="31" spans="1:6">
      <c r="A31" s="2" t="s">
        <v>30</v>
      </c>
      <c r="B31" s="5">
        <v>3</v>
      </c>
      <c r="C31" s="19">
        <v>95285</v>
      </c>
      <c r="D31" s="19">
        <v>0</v>
      </c>
      <c r="E31" s="9" t="s">
        <v>91</v>
      </c>
      <c r="F31" s="8">
        <v>0</v>
      </c>
    </row>
    <row r="32" spans="1:6">
      <c r="A32" s="2" t="s">
        <v>31</v>
      </c>
      <c r="B32" s="5">
        <v>1</v>
      </c>
      <c r="C32" s="19">
        <v>64591.8</v>
      </c>
      <c r="D32" s="19">
        <v>0</v>
      </c>
      <c r="E32" s="9">
        <v>0</v>
      </c>
      <c r="F32" s="8">
        <v>0</v>
      </c>
    </row>
    <row r="33" spans="1:6">
      <c r="A33" s="2" t="s">
        <v>32</v>
      </c>
      <c r="B33" s="5">
        <v>1</v>
      </c>
      <c r="C33" s="19">
        <v>49332</v>
      </c>
      <c r="D33" s="8">
        <v>11.33</v>
      </c>
      <c r="E33" s="9">
        <v>1</v>
      </c>
      <c r="F33" s="8">
        <v>11</v>
      </c>
    </row>
    <row r="34" spans="1:6">
      <c r="A34" s="2" t="s">
        <v>33</v>
      </c>
      <c r="B34" s="5">
        <v>6</v>
      </c>
      <c r="C34" s="19">
        <v>116392</v>
      </c>
      <c r="D34" s="8">
        <v>37.770000000000003</v>
      </c>
      <c r="E34" s="9">
        <v>15</v>
      </c>
      <c r="F34" s="8">
        <v>25</v>
      </c>
    </row>
    <row r="35" spans="1:6">
      <c r="A35" s="2" t="s">
        <v>34</v>
      </c>
      <c r="B35" s="5">
        <v>7</v>
      </c>
      <c r="C35" s="19">
        <v>89497</v>
      </c>
      <c r="D35" s="8">
        <v>37.49</v>
      </c>
      <c r="E35" s="9">
        <v>8</v>
      </c>
      <c r="F35" s="8">
        <v>0</v>
      </c>
    </row>
    <row r="36" spans="1:6">
      <c r="A36" s="2" t="s">
        <v>35</v>
      </c>
      <c r="B36" s="5">
        <v>16</v>
      </c>
      <c r="C36" s="19">
        <v>105435.2</v>
      </c>
      <c r="D36" s="8">
        <v>42.91</v>
      </c>
      <c r="E36" s="9">
        <v>12</v>
      </c>
      <c r="F36" s="8">
        <v>37.18</v>
      </c>
    </row>
    <row r="37" spans="1:6">
      <c r="A37" s="2" t="s">
        <v>36</v>
      </c>
      <c r="B37" s="5">
        <v>0</v>
      </c>
      <c r="C37" s="19">
        <v>69035</v>
      </c>
      <c r="D37" s="19">
        <v>0</v>
      </c>
      <c r="E37" s="9" t="s">
        <v>91</v>
      </c>
      <c r="F37" s="8">
        <v>0</v>
      </c>
    </row>
    <row r="38" spans="1:6">
      <c r="A38" s="2" t="s">
        <v>37</v>
      </c>
      <c r="B38" s="5">
        <v>3</v>
      </c>
      <c r="C38" s="19">
        <v>89362.8</v>
      </c>
      <c r="D38" s="8">
        <v>85</v>
      </c>
      <c r="E38" s="9" t="s">
        <v>91</v>
      </c>
      <c r="F38" s="8">
        <v>0</v>
      </c>
    </row>
    <row r="39" spans="1:6">
      <c r="A39" s="2" t="s">
        <v>38</v>
      </c>
      <c r="B39" s="5">
        <v>5</v>
      </c>
      <c r="C39" s="19">
        <v>92620.79</v>
      </c>
      <c r="D39" s="8">
        <v>34.450000000000003</v>
      </c>
      <c r="E39" s="9">
        <v>3</v>
      </c>
      <c r="F39" s="8">
        <v>26.44</v>
      </c>
    </row>
    <row r="40" spans="1:6">
      <c r="A40" s="2" t="s">
        <v>39</v>
      </c>
      <c r="B40" s="5">
        <v>1</v>
      </c>
      <c r="C40" s="19">
        <v>83000</v>
      </c>
      <c r="D40" s="19">
        <v>0</v>
      </c>
      <c r="E40" s="9" t="s">
        <v>91</v>
      </c>
      <c r="F40" s="8">
        <v>0</v>
      </c>
    </row>
    <row r="41" spans="1:6">
      <c r="A41" s="2" t="s">
        <v>40</v>
      </c>
      <c r="B41" s="5">
        <v>5</v>
      </c>
      <c r="C41" s="19">
        <v>72099.960000000006</v>
      </c>
      <c r="D41" s="8">
        <v>26.44</v>
      </c>
      <c r="E41" s="9">
        <v>1</v>
      </c>
      <c r="F41" s="8">
        <v>0</v>
      </c>
    </row>
    <row r="42" spans="1:6">
      <c r="A42" s="2" t="s">
        <v>41</v>
      </c>
      <c r="B42" s="5">
        <v>2</v>
      </c>
      <c r="C42" s="19">
        <v>73500</v>
      </c>
      <c r="D42" s="8">
        <v>31.92</v>
      </c>
      <c r="E42" s="9">
        <v>1</v>
      </c>
      <c r="F42" s="8">
        <v>27.55</v>
      </c>
    </row>
    <row r="43" spans="1:6">
      <c r="A43" s="2" t="s">
        <v>42</v>
      </c>
      <c r="B43" s="5">
        <v>31</v>
      </c>
      <c r="C43" s="19">
        <v>111425.60000000001</v>
      </c>
      <c r="D43" s="8">
        <f>106600/2080</f>
        <v>51.25</v>
      </c>
      <c r="E43" s="9">
        <v>22</v>
      </c>
      <c r="F43" s="8">
        <v>51.25</v>
      </c>
    </row>
    <row r="44" spans="1:6">
      <c r="A44" s="2" t="s">
        <v>43</v>
      </c>
      <c r="B44" s="5">
        <v>4</v>
      </c>
      <c r="C44" s="19">
        <v>108671</v>
      </c>
      <c r="D44" s="8">
        <v>37.89</v>
      </c>
      <c r="E44" s="9">
        <v>2</v>
      </c>
      <c r="F44" s="8">
        <v>32.909999999999997</v>
      </c>
    </row>
    <row r="45" spans="1:6">
      <c r="A45" s="4" t="s">
        <v>44</v>
      </c>
      <c r="B45" s="12">
        <v>3</v>
      </c>
      <c r="C45" s="21">
        <v>79567.5</v>
      </c>
      <c r="D45" s="17">
        <v>34.28</v>
      </c>
      <c r="E45" s="13">
        <v>9</v>
      </c>
      <c r="F45" s="17">
        <v>0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&amp;K03-0202018 IAC Salary Survey&amp;R&amp;K03+035Prosecuting Attorney's Office</oddHeader>
  </headerFooter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GridLines="0" topLeftCell="D19" zoomScale="150" zoomScaleNormal="150" zoomScalePageLayoutView="150" workbookViewId="0">
      <selection activeCell="J29" sqref="J29"/>
    </sheetView>
  </sheetViews>
  <sheetFormatPr defaultColWidth="11" defaultRowHeight="15.75"/>
  <cols>
    <col min="1" max="1" width="11" customWidth="1"/>
  </cols>
  <sheetData>
    <row r="1" spans="1:15">
      <c r="A1" s="1" t="s">
        <v>0</v>
      </c>
      <c r="B1" s="1" t="s">
        <v>45</v>
      </c>
      <c r="C1" s="1" t="s">
        <v>82</v>
      </c>
      <c r="D1" s="1" t="s">
        <v>128</v>
      </c>
      <c r="E1" s="1" t="s">
        <v>106</v>
      </c>
      <c r="F1" s="1" t="s">
        <v>107</v>
      </c>
      <c r="G1" s="1" t="s">
        <v>130</v>
      </c>
      <c r="H1" s="1" t="s">
        <v>131</v>
      </c>
      <c r="I1" s="1" t="s">
        <v>132</v>
      </c>
      <c r="J1" s="1" t="s">
        <v>123</v>
      </c>
      <c r="K1" s="1" t="s">
        <v>122</v>
      </c>
      <c r="L1" s="1" t="s">
        <v>124</v>
      </c>
      <c r="M1" s="1" t="s">
        <v>121</v>
      </c>
      <c r="N1" s="1" t="s">
        <v>126</v>
      </c>
      <c r="O1" s="1" t="s">
        <v>125</v>
      </c>
    </row>
    <row r="2" spans="1:15">
      <c r="A2" s="4" t="s">
        <v>1</v>
      </c>
      <c r="B2" s="5">
        <v>668</v>
      </c>
      <c r="C2" s="19">
        <v>128814</v>
      </c>
      <c r="D2" s="8">
        <v>60.8</v>
      </c>
      <c r="E2" s="9">
        <v>30</v>
      </c>
      <c r="F2" s="8">
        <v>60.8</v>
      </c>
      <c r="G2" s="8">
        <v>57.9</v>
      </c>
      <c r="H2" s="9">
        <v>1</v>
      </c>
      <c r="I2" s="8">
        <v>57.9</v>
      </c>
      <c r="J2" s="8">
        <v>27.06</v>
      </c>
      <c r="K2" s="22">
        <v>30.24</v>
      </c>
      <c r="L2" s="22">
        <v>16.45</v>
      </c>
      <c r="M2" s="8">
        <v>25.77</v>
      </c>
      <c r="N2" s="8">
        <v>17.440000000000001</v>
      </c>
      <c r="O2" s="8">
        <v>41.01</v>
      </c>
    </row>
    <row r="3" spans="1:15">
      <c r="A3" s="2" t="s">
        <v>2</v>
      </c>
      <c r="B3" s="5">
        <v>29</v>
      </c>
      <c r="C3" s="19">
        <v>61204</v>
      </c>
      <c r="D3" s="8">
        <v>28.88</v>
      </c>
      <c r="E3" s="9">
        <v>10</v>
      </c>
      <c r="F3" s="8">
        <v>0</v>
      </c>
      <c r="G3" s="22">
        <v>0</v>
      </c>
      <c r="H3" s="24" t="s">
        <v>91</v>
      </c>
      <c r="I3" s="22">
        <v>0</v>
      </c>
      <c r="J3" s="22">
        <v>0</v>
      </c>
      <c r="K3" s="22">
        <v>0</v>
      </c>
      <c r="L3" s="22">
        <v>15.88</v>
      </c>
      <c r="M3" s="22">
        <v>18.66</v>
      </c>
      <c r="N3" s="22">
        <v>17.97</v>
      </c>
      <c r="O3" s="22">
        <v>21.88</v>
      </c>
    </row>
    <row r="4" spans="1:15">
      <c r="A4" s="2" t="s">
        <v>3</v>
      </c>
      <c r="B4" s="5">
        <v>113</v>
      </c>
      <c r="C4" s="19">
        <f>3299.32*26</f>
        <v>85782.32</v>
      </c>
      <c r="D4" s="8">
        <v>37.1</v>
      </c>
      <c r="E4" s="9">
        <v>10</v>
      </c>
      <c r="F4" s="8">
        <v>37.1</v>
      </c>
      <c r="G4" s="22">
        <v>33.46</v>
      </c>
      <c r="H4" s="24">
        <v>4</v>
      </c>
      <c r="I4" s="22">
        <v>29.98</v>
      </c>
      <c r="J4" s="22">
        <v>23.58</v>
      </c>
      <c r="K4" s="22">
        <v>27.13</v>
      </c>
      <c r="L4" s="22">
        <v>16.809999999999999</v>
      </c>
      <c r="M4" s="22">
        <v>19.350000000000001</v>
      </c>
      <c r="N4" s="22">
        <v>19.25</v>
      </c>
      <c r="O4" s="22">
        <v>22.15</v>
      </c>
    </row>
    <row r="5" spans="1:15">
      <c r="A5" s="2" t="s">
        <v>4</v>
      </c>
      <c r="B5" s="5">
        <v>13</v>
      </c>
      <c r="C5" s="19">
        <v>66982</v>
      </c>
      <c r="D5" s="8">
        <v>27.52</v>
      </c>
      <c r="E5" s="9">
        <v>27</v>
      </c>
      <c r="F5" s="8">
        <v>26.37</v>
      </c>
      <c r="G5" s="22">
        <v>0</v>
      </c>
      <c r="H5" s="24" t="s">
        <v>91</v>
      </c>
      <c r="I5" s="22">
        <v>0</v>
      </c>
      <c r="J5" s="22">
        <v>0</v>
      </c>
      <c r="K5" s="22">
        <v>0</v>
      </c>
      <c r="L5" s="22">
        <v>18.12</v>
      </c>
      <c r="M5" s="22">
        <v>18.12</v>
      </c>
      <c r="N5" s="22">
        <v>22.61</v>
      </c>
      <c r="O5" s="22">
        <v>22.61</v>
      </c>
    </row>
    <row r="6" spans="1:15">
      <c r="A6" s="2" t="s">
        <v>5</v>
      </c>
      <c r="B6" s="5">
        <v>36</v>
      </c>
      <c r="C6" s="19">
        <v>55919.519999999997</v>
      </c>
      <c r="D6" s="8">
        <v>19.760000000000002</v>
      </c>
      <c r="E6" s="9">
        <v>12</v>
      </c>
      <c r="F6" s="8">
        <v>16.670000000000002</v>
      </c>
      <c r="G6" s="22">
        <v>18.96</v>
      </c>
      <c r="H6" s="24">
        <v>11</v>
      </c>
      <c r="I6" s="22">
        <v>14.28</v>
      </c>
      <c r="J6" s="22">
        <v>19.43</v>
      </c>
      <c r="K6" s="22">
        <v>19.43</v>
      </c>
      <c r="L6" s="22">
        <v>14.28</v>
      </c>
      <c r="M6" s="22">
        <v>16.62</v>
      </c>
      <c r="N6" s="22">
        <v>16.670000000000002</v>
      </c>
      <c r="O6" s="22">
        <v>18.96</v>
      </c>
    </row>
    <row r="7" spans="1:15">
      <c r="A7" s="2" t="s">
        <v>6</v>
      </c>
      <c r="B7" s="5">
        <v>95</v>
      </c>
      <c r="C7" s="19">
        <v>71953</v>
      </c>
      <c r="D7" s="8">
        <v>33.54</v>
      </c>
      <c r="E7" s="9">
        <v>5</v>
      </c>
      <c r="F7" s="8">
        <v>24.98</v>
      </c>
      <c r="G7" s="22">
        <v>31.64</v>
      </c>
      <c r="H7" s="24">
        <v>30</v>
      </c>
      <c r="I7" s="22">
        <v>23.56</v>
      </c>
      <c r="J7" s="22">
        <v>18.63</v>
      </c>
      <c r="K7" s="22">
        <v>37.340000000000003</v>
      </c>
      <c r="L7" s="22">
        <v>16.54</v>
      </c>
      <c r="M7" s="22">
        <v>24.27</v>
      </c>
      <c r="N7" s="22">
        <v>18.079999999999998</v>
      </c>
      <c r="O7" s="22">
        <v>26.53</v>
      </c>
    </row>
    <row r="8" spans="1:15">
      <c r="A8" s="2" t="s">
        <v>7</v>
      </c>
      <c r="B8" s="5">
        <v>63</v>
      </c>
      <c r="C8" s="19">
        <v>126377.27</v>
      </c>
      <c r="D8" s="8">
        <v>49.57</v>
      </c>
      <c r="E8" s="9">
        <v>1</v>
      </c>
      <c r="F8" s="8">
        <v>42.1</v>
      </c>
      <c r="G8" s="22">
        <v>44.68</v>
      </c>
      <c r="H8" s="24">
        <v>7</v>
      </c>
      <c r="I8" s="22">
        <v>33.57</v>
      </c>
      <c r="J8" s="22">
        <v>26.76</v>
      </c>
      <c r="K8" s="22">
        <v>31.57</v>
      </c>
      <c r="L8" s="22">
        <v>17.64</v>
      </c>
      <c r="M8" s="22">
        <v>28.19</v>
      </c>
      <c r="N8" s="22">
        <v>19.05</v>
      </c>
      <c r="O8" s="22">
        <v>28.19</v>
      </c>
    </row>
    <row r="9" spans="1:15">
      <c r="A9" s="2" t="s">
        <v>8</v>
      </c>
      <c r="B9" s="5">
        <v>32</v>
      </c>
      <c r="C9" s="19">
        <v>60183.37</v>
      </c>
      <c r="D9" s="8">
        <v>26.46</v>
      </c>
      <c r="E9" s="9">
        <v>22</v>
      </c>
      <c r="F9" s="8">
        <v>24.04</v>
      </c>
      <c r="G9" s="22">
        <v>0</v>
      </c>
      <c r="H9" s="24" t="s">
        <v>91</v>
      </c>
      <c r="I9" s="22">
        <v>0</v>
      </c>
      <c r="J9" s="22">
        <v>0</v>
      </c>
      <c r="K9" s="22">
        <v>0</v>
      </c>
      <c r="L9" s="22">
        <v>14.5</v>
      </c>
      <c r="M9" s="22">
        <v>19.829999999999998</v>
      </c>
      <c r="N9" s="22">
        <v>16.23</v>
      </c>
      <c r="O9" s="22">
        <v>23.99</v>
      </c>
    </row>
    <row r="10" spans="1:15">
      <c r="A10" s="2" t="s">
        <v>9</v>
      </c>
      <c r="B10" s="5">
        <v>7</v>
      </c>
      <c r="C10" s="19">
        <v>89440</v>
      </c>
      <c r="D10" s="8">
        <v>46</v>
      </c>
      <c r="E10" s="9" t="s">
        <v>91</v>
      </c>
      <c r="F10" s="8">
        <v>35.19</v>
      </c>
      <c r="G10" s="22">
        <v>33.799999999999997</v>
      </c>
      <c r="H10" s="24" t="s">
        <v>91</v>
      </c>
      <c r="I10" s="22">
        <v>28.05</v>
      </c>
      <c r="J10" s="22">
        <v>22.5</v>
      </c>
      <c r="K10" s="22">
        <v>27.38</v>
      </c>
      <c r="L10" s="22">
        <v>17.66</v>
      </c>
      <c r="M10" s="22">
        <v>24.73</v>
      </c>
      <c r="N10" s="22">
        <v>20</v>
      </c>
      <c r="O10" s="22">
        <v>24.34</v>
      </c>
    </row>
    <row r="11" spans="1:15">
      <c r="A11" s="2" t="s">
        <v>10</v>
      </c>
      <c r="B11" s="5">
        <v>144</v>
      </c>
      <c r="C11" s="19">
        <v>91238.42</v>
      </c>
      <c r="D11" s="8">
        <v>41.4</v>
      </c>
      <c r="E11" s="9">
        <v>9</v>
      </c>
      <c r="F11" s="8">
        <v>30.24</v>
      </c>
      <c r="G11" s="22">
        <v>40.659999999999997</v>
      </c>
      <c r="H11" s="24">
        <v>2</v>
      </c>
      <c r="I11" s="22">
        <v>39.659999999999997</v>
      </c>
      <c r="J11" s="22">
        <v>21.09</v>
      </c>
      <c r="K11" s="22">
        <v>24.57</v>
      </c>
      <c r="L11" s="22">
        <v>0</v>
      </c>
      <c r="M11" s="22">
        <v>0</v>
      </c>
      <c r="N11" s="22">
        <v>21.09</v>
      </c>
      <c r="O11" s="22">
        <v>24.57</v>
      </c>
    </row>
    <row r="12" spans="1:15">
      <c r="A12" s="2" t="s">
        <v>11</v>
      </c>
      <c r="B12" s="5">
        <v>30</v>
      </c>
      <c r="C12" s="19">
        <v>65040</v>
      </c>
      <c r="D12" s="8">
        <v>23.08</v>
      </c>
      <c r="E12" s="9">
        <v>14</v>
      </c>
      <c r="F12" s="8">
        <v>21.79</v>
      </c>
      <c r="G12" s="22">
        <v>17.989999999999998</v>
      </c>
      <c r="H12" s="24">
        <v>13</v>
      </c>
      <c r="I12" s="22">
        <v>17.48</v>
      </c>
      <c r="J12" s="22">
        <v>19.579999999999998</v>
      </c>
      <c r="K12" s="22">
        <v>21.63</v>
      </c>
      <c r="L12" s="22">
        <v>15.39</v>
      </c>
      <c r="M12" s="22">
        <v>18.3</v>
      </c>
      <c r="N12" s="22">
        <v>18.46</v>
      </c>
      <c r="O12" s="22">
        <v>22.36</v>
      </c>
    </row>
    <row r="13" spans="1:15">
      <c r="A13" s="2" t="s">
        <v>12</v>
      </c>
      <c r="B13" s="5">
        <v>18</v>
      </c>
      <c r="C13" s="19">
        <v>53197</v>
      </c>
      <c r="D13" s="8">
        <v>19.18</v>
      </c>
      <c r="E13" s="9">
        <v>16</v>
      </c>
      <c r="F13" s="8">
        <v>0</v>
      </c>
      <c r="G13" s="22">
        <v>0</v>
      </c>
      <c r="H13" s="24" t="s">
        <v>91</v>
      </c>
      <c r="I13" s="22">
        <v>0</v>
      </c>
      <c r="J13" s="22">
        <v>0</v>
      </c>
      <c r="K13" s="22">
        <v>0</v>
      </c>
      <c r="L13" s="22">
        <v>15.37</v>
      </c>
      <c r="M13" s="22">
        <v>15.52</v>
      </c>
      <c r="N13" s="22">
        <v>16</v>
      </c>
      <c r="O13" s="22">
        <v>17.62</v>
      </c>
    </row>
    <row r="14" spans="1:15">
      <c r="A14" s="2" t="s">
        <v>13</v>
      </c>
      <c r="B14" s="5"/>
      <c r="C14" s="19"/>
      <c r="D14" s="8"/>
      <c r="E14" s="9"/>
      <c r="F14" s="8"/>
      <c r="G14" s="22"/>
      <c r="H14" s="24"/>
      <c r="I14" s="22"/>
      <c r="J14" s="22"/>
      <c r="K14" s="22"/>
      <c r="L14" s="22"/>
      <c r="M14" s="22"/>
      <c r="N14" s="22"/>
      <c r="O14" s="22"/>
    </row>
    <row r="15" spans="1:15">
      <c r="A15" s="2" t="s">
        <v>14</v>
      </c>
      <c r="B15" s="5">
        <v>283</v>
      </c>
      <c r="C15" s="19">
        <v>106981</v>
      </c>
      <c r="D15" s="8">
        <v>47.57</v>
      </c>
      <c r="E15" s="9">
        <v>20</v>
      </c>
      <c r="F15" s="8">
        <v>46.38</v>
      </c>
      <c r="G15" s="22">
        <v>44.9</v>
      </c>
      <c r="H15" s="24">
        <v>20</v>
      </c>
      <c r="I15" s="22">
        <v>43.56</v>
      </c>
      <c r="J15" s="22">
        <v>26.17</v>
      </c>
      <c r="K15" s="22">
        <v>34.97</v>
      </c>
      <c r="L15" s="22">
        <v>18.850000000000001</v>
      </c>
      <c r="M15" s="22">
        <v>25.29</v>
      </c>
      <c r="N15" s="22">
        <v>18.75</v>
      </c>
      <c r="O15" s="22">
        <v>29.4</v>
      </c>
    </row>
    <row r="16" spans="1:15">
      <c r="A16" s="2" t="s">
        <v>15</v>
      </c>
      <c r="B16" s="5">
        <v>24</v>
      </c>
      <c r="C16" s="19">
        <v>63653.38</v>
      </c>
      <c r="D16" s="8">
        <v>23.91</v>
      </c>
      <c r="E16" s="9">
        <v>5</v>
      </c>
      <c r="F16" s="8">
        <v>19.13</v>
      </c>
      <c r="G16" s="22">
        <v>22.37</v>
      </c>
      <c r="H16" s="24">
        <v>13</v>
      </c>
      <c r="I16" s="22">
        <v>15.43</v>
      </c>
      <c r="J16" s="22">
        <v>19.13</v>
      </c>
      <c r="K16" s="22">
        <v>23.91</v>
      </c>
      <c r="L16" s="22">
        <v>14.38</v>
      </c>
      <c r="M16" s="22">
        <v>17.97</v>
      </c>
      <c r="N16" s="22">
        <v>19.13</v>
      </c>
      <c r="O16" s="22">
        <v>23.91</v>
      </c>
    </row>
    <row r="17" spans="1:15">
      <c r="A17" s="2" t="s">
        <v>16</v>
      </c>
      <c r="B17" s="5">
        <v>107</v>
      </c>
      <c r="C17" s="19">
        <v>75878.14</v>
      </c>
      <c r="D17" s="8">
        <f>64569.18/2080</f>
        <v>31.042874999999999</v>
      </c>
      <c r="E17" s="9">
        <v>9</v>
      </c>
      <c r="F17" s="8">
        <v>0</v>
      </c>
      <c r="G17" s="22">
        <v>25.96</v>
      </c>
      <c r="H17" s="24">
        <v>18</v>
      </c>
      <c r="I17" s="22">
        <v>0</v>
      </c>
      <c r="J17" s="22">
        <v>19.63</v>
      </c>
      <c r="K17" s="22">
        <v>24.08</v>
      </c>
      <c r="L17" s="22">
        <v>14</v>
      </c>
      <c r="M17" s="22">
        <v>20.49</v>
      </c>
      <c r="N17" s="22">
        <v>16.899999999999999</v>
      </c>
      <c r="O17" s="22">
        <v>24.08</v>
      </c>
    </row>
    <row r="18" spans="1:15">
      <c r="A18" s="4" t="s">
        <v>17</v>
      </c>
      <c r="B18" s="5">
        <v>6</v>
      </c>
      <c r="C18" s="19">
        <v>48999.96</v>
      </c>
      <c r="D18" s="8">
        <v>19.62</v>
      </c>
      <c r="E18" s="9">
        <v>3</v>
      </c>
      <c r="F18" s="8">
        <v>19.62</v>
      </c>
      <c r="G18" s="22">
        <v>0</v>
      </c>
      <c r="H18" s="24" t="s">
        <v>91</v>
      </c>
      <c r="I18" s="22">
        <v>0</v>
      </c>
      <c r="J18" s="22">
        <v>0</v>
      </c>
      <c r="K18" s="22" t="s">
        <v>91</v>
      </c>
      <c r="L18" s="22">
        <v>10.5</v>
      </c>
      <c r="M18" s="22">
        <v>11.15</v>
      </c>
      <c r="N18" s="22">
        <v>16.920000000000002</v>
      </c>
      <c r="O18" s="22">
        <v>18.02</v>
      </c>
    </row>
    <row r="19" spans="1:15">
      <c r="A19" s="2" t="s">
        <v>18</v>
      </c>
      <c r="B19" s="5">
        <v>40</v>
      </c>
      <c r="C19" s="19">
        <v>58320.26</v>
      </c>
      <c r="D19" s="8">
        <v>26.69</v>
      </c>
      <c r="E19" s="9">
        <v>27</v>
      </c>
      <c r="F19" s="8">
        <v>20.47</v>
      </c>
      <c r="G19" s="22">
        <v>20.53</v>
      </c>
      <c r="H19" s="24">
        <v>6</v>
      </c>
      <c r="I19" s="22">
        <v>18.22</v>
      </c>
      <c r="J19" s="22">
        <v>17.190000000000001</v>
      </c>
      <c r="K19" s="22">
        <v>23.83</v>
      </c>
      <c r="L19" s="22">
        <v>13.62</v>
      </c>
      <c r="M19" s="22">
        <v>18.86</v>
      </c>
      <c r="N19" s="22">
        <v>15.3</v>
      </c>
      <c r="O19" s="22">
        <v>21.2</v>
      </c>
    </row>
    <row r="20" spans="1:15">
      <c r="A20" s="2" t="s">
        <v>19</v>
      </c>
      <c r="B20" s="5">
        <v>16</v>
      </c>
      <c r="C20" s="19">
        <v>47007</v>
      </c>
      <c r="D20" s="8">
        <v>20.64</v>
      </c>
      <c r="E20" s="9">
        <v>20</v>
      </c>
      <c r="F20" s="8">
        <v>12.33</v>
      </c>
      <c r="G20" s="22">
        <v>19.399999999999999</v>
      </c>
      <c r="H20" s="24">
        <v>20</v>
      </c>
      <c r="I20" s="22">
        <v>12.33</v>
      </c>
      <c r="J20" s="22">
        <v>0</v>
      </c>
      <c r="K20" s="22">
        <v>0</v>
      </c>
      <c r="L20" s="22">
        <v>12.33</v>
      </c>
      <c r="M20" s="22">
        <v>17.21</v>
      </c>
      <c r="N20" s="22">
        <v>12.33</v>
      </c>
      <c r="O20" s="22">
        <v>19.399999999999999</v>
      </c>
    </row>
    <row r="21" spans="1:15">
      <c r="A21" s="2" t="s">
        <v>20</v>
      </c>
      <c r="B21" s="5">
        <v>88.5</v>
      </c>
      <c r="C21" s="19">
        <v>90936</v>
      </c>
      <c r="D21" s="8">
        <v>32.619999999999997</v>
      </c>
      <c r="E21" s="9">
        <v>1</v>
      </c>
      <c r="F21" s="8">
        <v>26.26</v>
      </c>
      <c r="G21" s="22">
        <v>25.77</v>
      </c>
      <c r="H21" s="24">
        <v>10</v>
      </c>
      <c r="I21" s="22">
        <v>18.100000000000001</v>
      </c>
      <c r="J21" s="22">
        <v>18.62</v>
      </c>
      <c r="K21" s="22">
        <v>28.21</v>
      </c>
      <c r="L21" s="22">
        <v>14.6</v>
      </c>
      <c r="M21" s="22">
        <v>23.24</v>
      </c>
      <c r="N21" s="22">
        <v>17.62</v>
      </c>
      <c r="O21" s="22">
        <v>25.5</v>
      </c>
    </row>
    <row r="22" spans="1:15">
      <c r="A22" s="2" t="s">
        <v>21</v>
      </c>
      <c r="B22" s="5">
        <v>18</v>
      </c>
      <c r="C22" s="19">
        <v>63378</v>
      </c>
      <c r="D22" s="8">
        <v>27.13</v>
      </c>
      <c r="E22" s="9">
        <v>7</v>
      </c>
      <c r="F22" s="8">
        <v>25.63</v>
      </c>
      <c r="G22" s="22">
        <v>0</v>
      </c>
      <c r="H22" s="24" t="s">
        <v>91</v>
      </c>
      <c r="I22" s="22">
        <v>0</v>
      </c>
      <c r="J22" s="22">
        <v>23.28</v>
      </c>
      <c r="K22" s="22">
        <v>23.28</v>
      </c>
      <c r="L22" s="22">
        <v>18.27</v>
      </c>
      <c r="M22" s="22">
        <v>18.809999999999999</v>
      </c>
      <c r="N22" s="22">
        <v>22.75</v>
      </c>
      <c r="O22" s="22">
        <v>22.75</v>
      </c>
    </row>
    <row r="23" spans="1:15">
      <c r="A23" s="2" t="s">
        <v>22</v>
      </c>
      <c r="B23" s="5">
        <v>40</v>
      </c>
      <c r="C23" s="19">
        <v>69113</v>
      </c>
      <c r="D23" s="8">
        <v>32.46</v>
      </c>
      <c r="E23" s="9">
        <v>18</v>
      </c>
      <c r="F23" s="8">
        <v>28.95</v>
      </c>
      <c r="G23" s="22">
        <v>27.32</v>
      </c>
      <c r="H23" s="24">
        <v>2</v>
      </c>
      <c r="I23" s="22">
        <v>23.31</v>
      </c>
      <c r="J23" s="22">
        <v>19.329999999999998</v>
      </c>
      <c r="K23" s="22">
        <v>25.95</v>
      </c>
      <c r="L23" s="22">
        <v>15.92</v>
      </c>
      <c r="M23" s="22">
        <v>21.8</v>
      </c>
      <c r="N23" s="22">
        <v>17.62</v>
      </c>
      <c r="O23" s="22">
        <v>23.88</v>
      </c>
    </row>
    <row r="24" spans="1:15">
      <c r="A24" s="2" t="s">
        <v>23</v>
      </c>
      <c r="B24" s="5">
        <v>41</v>
      </c>
      <c r="C24" s="19">
        <v>59960.160000000003</v>
      </c>
      <c r="D24" s="8">
        <v>26.87</v>
      </c>
      <c r="E24" s="9">
        <v>31</v>
      </c>
      <c r="F24" s="8">
        <v>0</v>
      </c>
      <c r="G24" s="22">
        <v>21.23</v>
      </c>
      <c r="H24" s="24">
        <v>15</v>
      </c>
      <c r="I24" s="22">
        <v>0</v>
      </c>
      <c r="J24" s="22">
        <v>21.08</v>
      </c>
      <c r="K24" s="22">
        <v>24.46</v>
      </c>
      <c r="L24" s="22">
        <v>15.41</v>
      </c>
      <c r="M24" s="22">
        <v>21.74</v>
      </c>
      <c r="N24" s="22">
        <v>19.23</v>
      </c>
      <c r="O24" s="22">
        <v>23.23</v>
      </c>
    </row>
    <row r="25" spans="1:15">
      <c r="A25" s="2" t="s">
        <v>24</v>
      </c>
      <c r="B25" s="5">
        <v>33</v>
      </c>
      <c r="C25" s="19">
        <v>69184.75</v>
      </c>
      <c r="D25" s="8">
        <v>24.64</v>
      </c>
      <c r="E25" s="9">
        <v>21</v>
      </c>
      <c r="F25" s="8">
        <v>20</v>
      </c>
      <c r="G25" s="22">
        <v>25.19</v>
      </c>
      <c r="H25" s="24">
        <v>17</v>
      </c>
      <c r="I25" s="22">
        <v>19</v>
      </c>
      <c r="J25" s="22">
        <v>18</v>
      </c>
      <c r="K25" s="22">
        <v>26.1</v>
      </c>
      <c r="L25" s="22">
        <v>0</v>
      </c>
      <c r="M25" s="22">
        <v>0</v>
      </c>
      <c r="N25" s="22">
        <v>17</v>
      </c>
      <c r="O25" s="22">
        <v>24.65</v>
      </c>
    </row>
    <row r="26" spans="1:15">
      <c r="A26" s="2" t="s">
        <v>25</v>
      </c>
      <c r="B26" s="5">
        <v>38</v>
      </c>
      <c r="C26" s="19">
        <v>54365</v>
      </c>
      <c r="D26" s="8">
        <v>22.87</v>
      </c>
      <c r="E26" s="9">
        <v>12</v>
      </c>
      <c r="F26" s="8">
        <v>0</v>
      </c>
      <c r="G26" s="22">
        <v>18.34</v>
      </c>
      <c r="H26" s="24">
        <v>13</v>
      </c>
      <c r="I26" s="22">
        <v>0</v>
      </c>
      <c r="J26" s="22">
        <v>20.72</v>
      </c>
      <c r="K26" s="22">
        <v>22.38</v>
      </c>
      <c r="L26" s="22">
        <v>12.09</v>
      </c>
      <c r="M26" s="22">
        <v>16.43</v>
      </c>
      <c r="N26" s="22">
        <v>16.579999999999998</v>
      </c>
      <c r="O26" s="22">
        <v>19.95</v>
      </c>
    </row>
    <row r="27" spans="1:15">
      <c r="A27" s="2" t="s">
        <v>26</v>
      </c>
      <c r="B27" s="5">
        <v>82</v>
      </c>
      <c r="C27" s="19">
        <v>67200</v>
      </c>
      <c r="D27" s="8">
        <v>27.67</v>
      </c>
      <c r="E27" s="9">
        <v>25</v>
      </c>
      <c r="F27" s="8">
        <v>26.27</v>
      </c>
      <c r="G27" s="22">
        <v>25.78</v>
      </c>
      <c r="H27" s="24">
        <v>21</v>
      </c>
      <c r="I27" s="22">
        <v>23.18</v>
      </c>
      <c r="J27" s="22">
        <v>23.18</v>
      </c>
      <c r="K27" s="22">
        <v>30.32</v>
      </c>
      <c r="L27" s="22">
        <v>13.39</v>
      </c>
      <c r="M27" s="22">
        <v>18.489999999999998</v>
      </c>
      <c r="N27" s="22">
        <v>17.510000000000002</v>
      </c>
      <c r="O27" s="22">
        <v>23.63</v>
      </c>
    </row>
    <row r="28" spans="1:15">
      <c r="A28" s="2" t="s">
        <v>27</v>
      </c>
      <c r="B28" s="5">
        <v>55</v>
      </c>
      <c r="C28" s="19">
        <v>61560</v>
      </c>
      <c r="D28" s="8">
        <v>27.5</v>
      </c>
      <c r="E28" s="9">
        <v>13</v>
      </c>
      <c r="F28" s="8">
        <v>11.18</v>
      </c>
      <c r="G28" s="22">
        <v>26</v>
      </c>
      <c r="H28" s="24">
        <v>11</v>
      </c>
      <c r="I28" s="22">
        <v>10.64</v>
      </c>
      <c r="J28" s="22">
        <v>0</v>
      </c>
      <c r="K28" s="22">
        <v>0</v>
      </c>
      <c r="L28" s="22">
        <v>19</v>
      </c>
      <c r="M28" s="22">
        <v>23</v>
      </c>
      <c r="N28" s="22">
        <v>19</v>
      </c>
      <c r="O28" s="22">
        <v>24</v>
      </c>
    </row>
    <row r="29" spans="1:15">
      <c r="A29" s="2" t="s">
        <v>28</v>
      </c>
      <c r="B29" s="5">
        <v>242</v>
      </c>
      <c r="C29" s="19">
        <v>86996</v>
      </c>
      <c r="D29" s="8">
        <v>50.16</v>
      </c>
      <c r="E29" s="9">
        <v>4</v>
      </c>
      <c r="F29" s="8">
        <v>0</v>
      </c>
      <c r="G29" s="22">
        <v>45.65</v>
      </c>
      <c r="H29" s="24" t="s">
        <v>91</v>
      </c>
      <c r="I29" s="22">
        <v>0</v>
      </c>
      <c r="J29" s="22">
        <v>48.45</v>
      </c>
      <c r="K29" s="22">
        <v>29.77</v>
      </c>
      <c r="L29" s="22">
        <v>16.63</v>
      </c>
      <c r="M29" s="22">
        <v>29.63</v>
      </c>
      <c r="N29" s="22">
        <v>21.1</v>
      </c>
      <c r="O29" s="22">
        <v>40.549999999999997</v>
      </c>
    </row>
    <row r="30" spans="1:15">
      <c r="A30" s="2" t="s">
        <v>29</v>
      </c>
      <c r="B30" s="5">
        <v>40</v>
      </c>
      <c r="C30" s="19">
        <v>79920</v>
      </c>
      <c r="D30" s="8">
        <v>37.56</v>
      </c>
      <c r="E30" s="9">
        <v>23</v>
      </c>
      <c r="F30" s="8">
        <v>24.91</v>
      </c>
      <c r="G30" s="22">
        <v>34.79</v>
      </c>
      <c r="H30" s="24">
        <v>20</v>
      </c>
      <c r="I30" s="22">
        <v>23.99</v>
      </c>
      <c r="J30" s="22">
        <v>21.06</v>
      </c>
      <c r="K30" s="22">
        <v>31.76</v>
      </c>
      <c r="L30" s="22">
        <v>17.04</v>
      </c>
      <c r="M30" s="22">
        <v>25.69</v>
      </c>
      <c r="N30" s="22">
        <v>18.97</v>
      </c>
      <c r="O30" s="22">
        <v>28.61</v>
      </c>
    </row>
    <row r="31" spans="1:15">
      <c r="A31" s="2" t="s">
        <v>30</v>
      </c>
      <c r="B31" s="5">
        <v>27</v>
      </c>
      <c r="C31" s="19">
        <v>60000</v>
      </c>
      <c r="D31" s="8">
        <v>26.94</v>
      </c>
      <c r="E31" s="9">
        <v>8</v>
      </c>
      <c r="F31" s="8">
        <v>17.63</v>
      </c>
      <c r="G31" s="22">
        <v>21.88</v>
      </c>
      <c r="H31" s="24">
        <v>8</v>
      </c>
      <c r="I31" s="22">
        <v>17.63</v>
      </c>
      <c r="J31" s="22">
        <v>17.34</v>
      </c>
      <c r="K31" s="22">
        <v>21.88</v>
      </c>
      <c r="L31" s="22">
        <v>15.66</v>
      </c>
      <c r="M31" s="22">
        <v>18.559999999999999</v>
      </c>
      <c r="N31" s="22">
        <v>17.34</v>
      </c>
      <c r="O31" s="22">
        <v>21</v>
      </c>
    </row>
    <row r="32" spans="1:15">
      <c r="A32" s="2" t="s">
        <v>31</v>
      </c>
      <c r="B32" s="5">
        <v>16</v>
      </c>
      <c r="C32" s="19">
        <v>48379.87</v>
      </c>
      <c r="D32" s="8">
        <v>19.8</v>
      </c>
      <c r="E32" s="9">
        <v>16</v>
      </c>
      <c r="F32" s="8">
        <v>0</v>
      </c>
      <c r="G32" s="22">
        <v>16.5</v>
      </c>
      <c r="H32" s="24">
        <v>1</v>
      </c>
      <c r="I32" s="22">
        <v>0</v>
      </c>
      <c r="J32" s="22">
        <v>0</v>
      </c>
      <c r="K32" s="22">
        <v>0</v>
      </c>
      <c r="L32" s="22">
        <v>11.25</v>
      </c>
      <c r="M32" s="22">
        <v>0</v>
      </c>
      <c r="N32" s="22">
        <v>0</v>
      </c>
      <c r="O32" s="22">
        <v>0</v>
      </c>
    </row>
    <row r="33" spans="1:15">
      <c r="A33" s="2" t="s">
        <v>32</v>
      </c>
      <c r="B33" s="5">
        <v>11</v>
      </c>
      <c r="C33" s="19">
        <v>46350</v>
      </c>
      <c r="D33" s="8">
        <v>19.12</v>
      </c>
      <c r="E33" s="9">
        <v>6</v>
      </c>
      <c r="F33" s="8">
        <v>17.5</v>
      </c>
      <c r="G33" s="22">
        <v>0</v>
      </c>
      <c r="H33" s="24" t="s">
        <v>91</v>
      </c>
      <c r="I33" s="22">
        <v>0</v>
      </c>
      <c r="J33" s="22">
        <v>17</v>
      </c>
      <c r="K33" s="22">
        <v>26.47</v>
      </c>
      <c r="L33" s="22">
        <v>0</v>
      </c>
      <c r="M33" s="22">
        <v>0</v>
      </c>
      <c r="N33" s="22">
        <v>15.14</v>
      </c>
      <c r="O33" s="22">
        <v>22.9</v>
      </c>
    </row>
    <row r="34" spans="1:15">
      <c r="A34" s="2" t="s">
        <v>33</v>
      </c>
      <c r="B34" s="5">
        <v>68</v>
      </c>
      <c r="C34" s="19">
        <v>77089</v>
      </c>
      <c r="D34" s="8">
        <v>36.68</v>
      </c>
      <c r="E34" s="9">
        <v>18</v>
      </c>
      <c r="F34" s="8">
        <v>36.68</v>
      </c>
      <c r="G34" s="22">
        <v>29.85</v>
      </c>
      <c r="H34" s="24">
        <v>14</v>
      </c>
      <c r="I34" s="22">
        <v>14</v>
      </c>
      <c r="J34" s="22">
        <v>24.07</v>
      </c>
      <c r="K34" s="22">
        <v>29.85</v>
      </c>
      <c r="L34" s="22">
        <v>16.53</v>
      </c>
      <c r="M34" s="22">
        <v>18.82</v>
      </c>
      <c r="N34" s="22">
        <v>23.83</v>
      </c>
      <c r="O34" s="22">
        <v>23.83</v>
      </c>
    </row>
    <row r="35" spans="1:15">
      <c r="A35" s="2" t="s">
        <v>34</v>
      </c>
      <c r="B35" s="5">
        <v>27</v>
      </c>
      <c r="C35" s="19">
        <v>67537</v>
      </c>
      <c r="D35" s="8">
        <v>28.84</v>
      </c>
      <c r="E35" s="9">
        <v>11</v>
      </c>
      <c r="F35" s="8">
        <v>0</v>
      </c>
      <c r="G35" s="22">
        <v>27.74</v>
      </c>
      <c r="H35" s="24">
        <v>4</v>
      </c>
      <c r="I35" s="22">
        <v>0</v>
      </c>
      <c r="J35" s="22">
        <v>20.25</v>
      </c>
      <c r="K35" s="22">
        <v>22.79</v>
      </c>
      <c r="L35" s="22">
        <v>15</v>
      </c>
      <c r="M35" s="22">
        <v>20.85</v>
      </c>
      <c r="N35" s="22">
        <v>18.149999999999999</v>
      </c>
      <c r="O35" s="22">
        <v>23.76</v>
      </c>
    </row>
    <row r="36" spans="1:15">
      <c r="A36" s="2" t="s">
        <v>35</v>
      </c>
      <c r="B36" s="5">
        <v>75</v>
      </c>
      <c r="C36" s="19">
        <v>88608</v>
      </c>
      <c r="D36" s="8">
        <v>35.28</v>
      </c>
      <c r="E36" s="9">
        <v>1</v>
      </c>
      <c r="F36" s="8">
        <v>34.18</v>
      </c>
      <c r="G36" s="22">
        <v>36.130000000000003</v>
      </c>
      <c r="H36" s="24">
        <v>20</v>
      </c>
      <c r="I36" s="22">
        <v>28.91</v>
      </c>
      <c r="J36" s="22">
        <v>0</v>
      </c>
      <c r="K36" s="22">
        <v>0</v>
      </c>
      <c r="L36" s="22">
        <v>17.36</v>
      </c>
      <c r="M36" s="22">
        <v>24.11</v>
      </c>
      <c r="N36" s="22">
        <v>22.75</v>
      </c>
      <c r="O36" s="22">
        <v>31.59</v>
      </c>
    </row>
    <row r="37" spans="1:15">
      <c r="A37" s="2" t="s">
        <v>36</v>
      </c>
      <c r="B37" s="5">
        <v>26</v>
      </c>
      <c r="C37" s="19">
        <v>58427</v>
      </c>
      <c r="D37" s="8">
        <f>48300/2080</f>
        <v>23.221153846153847</v>
      </c>
      <c r="E37" s="9">
        <v>24</v>
      </c>
      <c r="F37" s="8">
        <v>0</v>
      </c>
      <c r="G37" s="22">
        <v>0</v>
      </c>
      <c r="H37" s="24" t="s">
        <v>91</v>
      </c>
      <c r="I37" s="22">
        <v>0</v>
      </c>
      <c r="J37" s="22">
        <v>20</v>
      </c>
      <c r="K37" s="22">
        <v>23</v>
      </c>
      <c r="L37" s="22">
        <v>12.75</v>
      </c>
      <c r="M37" s="22">
        <v>15.11</v>
      </c>
      <c r="N37" s="22">
        <v>18</v>
      </c>
      <c r="O37" s="22">
        <v>21</v>
      </c>
    </row>
    <row r="38" spans="1:15">
      <c r="A38" s="2" t="s">
        <v>37</v>
      </c>
      <c r="B38" s="5">
        <v>37</v>
      </c>
      <c r="C38" s="19">
        <v>60033</v>
      </c>
      <c r="D38" s="8">
        <v>24.2</v>
      </c>
      <c r="E38" s="9">
        <v>11</v>
      </c>
      <c r="F38" s="8">
        <v>15.72</v>
      </c>
      <c r="G38" s="22">
        <v>21.33</v>
      </c>
      <c r="H38" s="24">
        <v>18</v>
      </c>
      <c r="I38" s="22">
        <v>18.600000000000001</v>
      </c>
      <c r="J38" s="22">
        <v>0</v>
      </c>
      <c r="K38" s="22">
        <v>21.33</v>
      </c>
      <c r="L38" s="22">
        <v>14.76</v>
      </c>
      <c r="M38" s="22">
        <v>17.09</v>
      </c>
      <c r="N38" s="22">
        <v>17.739999999999998</v>
      </c>
      <c r="O38" s="22">
        <v>19.16</v>
      </c>
    </row>
    <row r="39" spans="1:15">
      <c r="A39" s="2" t="s">
        <v>38</v>
      </c>
      <c r="B39" s="5">
        <v>50</v>
      </c>
      <c r="C39" s="19">
        <v>70216.31</v>
      </c>
      <c r="D39" s="8">
        <v>27.07</v>
      </c>
      <c r="E39" s="9">
        <v>10</v>
      </c>
      <c r="F39" s="8">
        <v>20.190000000000001</v>
      </c>
      <c r="G39" s="22">
        <v>24.75</v>
      </c>
      <c r="H39" s="24">
        <v>1</v>
      </c>
      <c r="I39" s="22">
        <v>23.49</v>
      </c>
      <c r="J39" s="22">
        <v>23.75</v>
      </c>
      <c r="K39" s="22">
        <v>24.75</v>
      </c>
      <c r="L39" s="22">
        <v>14.92</v>
      </c>
      <c r="M39" s="22">
        <v>21.1</v>
      </c>
      <c r="N39" s="22">
        <v>16.18</v>
      </c>
      <c r="O39" s="22">
        <v>24.19</v>
      </c>
    </row>
    <row r="40" spans="1:15">
      <c r="A40" s="2" t="s">
        <v>39</v>
      </c>
      <c r="B40" s="5">
        <v>28</v>
      </c>
      <c r="C40" s="19">
        <v>61393.16</v>
      </c>
      <c r="D40" s="8">
        <v>22.52</v>
      </c>
      <c r="E40" s="9">
        <v>15</v>
      </c>
      <c r="F40" s="8">
        <v>12.98</v>
      </c>
      <c r="G40" s="22">
        <v>19</v>
      </c>
      <c r="H40" s="24">
        <v>4</v>
      </c>
      <c r="I40" s="22">
        <v>14.42</v>
      </c>
      <c r="J40" s="22">
        <v>20.48</v>
      </c>
      <c r="K40" s="22">
        <v>22.52</v>
      </c>
      <c r="L40" s="22">
        <v>16.27</v>
      </c>
      <c r="M40" s="22">
        <v>18.57</v>
      </c>
      <c r="N40" s="22">
        <v>19.59</v>
      </c>
      <c r="O40" s="22">
        <v>20.48</v>
      </c>
    </row>
    <row r="41" spans="1:15">
      <c r="A41" s="2" t="s">
        <v>40</v>
      </c>
      <c r="B41" s="5">
        <v>45</v>
      </c>
      <c r="C41" s="19">
        <v>57572.04</v>
      </c>
      <c r="D41" s="8">
        <f>51250.2/2080</f>
        <v>24.639519230769228</v>
      </c>
      <c r="E41" s="9">
        <v>14</v>
      </c>
      <c r="F41" s="8">
        <v>0</v>
      </c>
      <c r="G41" s="22">
        <v>21.04</v>
      </c>
      <c r="H41" s="24">
        <v>2</v>
      </c>
      <c r="I41" s="22">
        <v>14.64</v>
      </c>
      <c r="J41" s="22">
        <v>0</v>
      </c>
      <c r="K41" s="22">
        <v>0</v>
      </c>
      <c r="L41" s="22">
        <v>0</v>
      </c>
      <c r="M41" s="22">
        <v>0</v>
      </c>
      <c r="N41" s="22">
        <v>17.399999999999999</v>
      </c>
      <c r="O41" s="22">
        <v>20.170000000000002</v>
      </c>
    </row>
    <row r="42" spans="1:15">
      <c r="A42" s="2" t="s">
        <v>41</v>
      </c>
      <c r="B42" s="5">
        <v>25</v>
      </c>
      <c r="C42" s="19">
        <v>68300</v>
      </c>
      <c r="D42" s="8">
        <v>32.880000000000003</v>
      </c>
      <c r="E42" s="9">
        <v>5</v>
      </c>
      <c r="F42" s="8">
        <v>32.5</v>
      </c>
      <c r="G42" s="22">
        <v>25.42</v>
      </c>
      <c r="H42" s="24">
        <v>5</v>
      </c>
      <c r="I42" s="22">
        <v>21.96</v>
      </c>
      <c r="J42" s="22">
        <v>24.59</v>
      </c>
      <c r="K42" s="22">
        <v>34.450000000000003</v>
      </c>
      <c r="L42" s="22">
        <v>16.96</v>
      </c>
      <c r="M42" s="22">
        <v>23.76</v>
      </c>
      <c r="N42" s="22">
        <v>19.96</v>
      </c>
      <c r="O42" s="22">
        <v>27.96</v>
      </c>
    </row>
    <row r="43" spans="1:15">
      <c r="A43" s="2" t="s">
        <v>42</v>
      </c>
      <c r="B43" s="5">
        <v>133</v>
      </c>
      <c r="C43" s="19">
        <v>88899.199999999997</v>
      </c>
      <c r="D43" s="8">
        <v>40.98</v>
      </c>
      <c r="E43" s="9">
        <v>27</v>
      </c>
      <c r="F43" s="8">
        <v>38.25</v>
      </c>
      <c r="G43" s="22">
        <v>38.32</v>
      </c>
      <c r="H43" s="24">
        <v>27</v>
      </c>
      <c r="I43" s="22">
        <v>35.799999999999997</v>
      </c>
      <c r="J43" s="22">
        <v>24.2</v>
      </c>
      <c r="K43" s="22">
        <v>25.93</v>
      </c>
      <c r="L43" s="22">
        <v>0</v>
      </c>
      <c r="M43" s="22">
        <v>0</v>
      </c>
      <c r="N43" s="22">
        <v>18</v>
      </c>
      <c r="O43" s="22">
        <v>24.87</v>
      </c>
    </row>
    <row r="44" spans="1:15">
      <c r="A44" s="2" t="s">
        <v>43</v>
      </c>
      <c r="B44" s="5">
        <v>36</v>
      </c>
      <c r="C44" s="19">
        <v>81712</v>
      </c>
      <c r="D44" s="8">
        <v>34.76</v>
      </c>
      <c r="E44" s="9">
        <v>21</v>
      </c>
      <c r="F44" s="8">
        <v>33.090000000000003</v>
      </c>
      <c r="G44" s="22">
        <v>26.43</v>
      </c>
      <c r="H44" s="24">
        <v>1</v>
      </c>
      <c r="I44" s="22">
        <v>26.43</v>
      </c>
      <c r="J44" s="22">
        <v>23.96</v>
      </c>
      <c r="K44" s="22">
        <v>25.17</v>
      </c>
      <c r="L44" s="22">
        <v>16.52</v>
      </c>
      <c r="M44" s="22">
        <v>23.33</v>
      </c>
      <c r="N44" s="22">
        <v>19.690000000000001</v>
      </c>
      <c r="O44" s="22">
        <v>23.39</v>
      </c>
    </row>
    <row r="45" spans="1:15">
      <c r="A45" s="4" t="s">
        <v>44</v>
      </c>
      <c r="B45" s="12">
        <v>34</v>
      </c>
      <c r="C45" s="21">
        <v>60065.61</v>
      </c>
      <c r="D45" s="17">
        <v>26.56</v>
      </c>
      <c r="E45" s="13">
        <v>7</v>
      </c>
      <c r="F45" s="17" t="s">
        <v>91</v>
      </c>
      <c r="G45" s="33">
        <v>25.3</v>
      </c>
      <c r="H45" s="32">
        <v>7</v>
      </c>
      <c r="I45" s="33" t="s">
        <v>91</v>
      </c>
      <c r="J45" s="33">
        <v>22.52</v>
      </c>
      <c r="K45" s="33">
        <v>24.27</v>
      </c>
      <c r="L45" s="33">
        <v>17.440000000000001</v>
      </c>
      <c r="M45" s="33">
        <v>25.29</v>
      </c>
      <c r="N45" s="33">
        <v>17.010000000000002</v>
      </c>
      <c r="O45" s="33">
        <v>24.95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&amp;K03-0202018 IAC Salary Survey&amp;R&amp;K03+035Sheriff's Office</oddHead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County Info</vt:lpstr>
      <vt:lpstr>CEOs</vt:lpstr>
      <vt:lpstr>Benefits</vt:lpstr>
      <vt:lpstr>Assessor</vt:lpstr>
      <vt:lpstr>Clerk</vt:lpstr>
      <vt:lpstr>Commissioner</vt:lpstr>
      <vt:lpstr>Coroner</vt:lpstr>
      <vt:lpstr>Pros Atty</vt:lpstr>
      <vt:lpstr>Sheriff</vt:lpstr>
      <vt:lpstr>Treasurer</vt:lpstr>
      <vt:lpstr>Dept Heads</vt:lpstr>
      <vt:lpstr>Benefits!Print_Titles</vt:lpstr>
      <vt:lpstr>CEOs!Print_Titles</vt:lpstr>
      <vt:lpstr>'County Info'!Print_Titles</vt:lpstr>
    </vt:vector>
  </TitlesOfParts>
  <Company>Idaho Association of Counties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Cundiff</dc:creator>
  <cp:lastModifiedBy>dcross</cp:lastModifiedBy>
  <cp:lastPrinted>2016-06-06T19:15:48Z</cp:lastPrinted>
  <dcterms:created xsi:type="dcterms:W3CDTF">2015-03-04T20:49:08Z</dcterms:created>
  <dcterms:modified xsi:type="dcterms:W3CDTF">2019-01-18T20:37:51Z</dcterms:modified>
</cp:coreProperties>
</file>